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11052"/>
  </bookViews>
  <sheets>
    <sheet name="Rekapitulace stavby" sheetId="1" r:id="rId1"/>
    <sheet name="SO 01 - Přípravné, bourac..." sheetId="2" r:id="rId2"/>
    <sheet name="VON - Vedlejší a ostatní ..." sheetId="3" r:id="rId3"/>
  </sheets>
  <definedNames>
    <definedName name="_xlnm.Print_Titles" localSheetId="0">'Rekapitulace stavby'!$85:$85</definedName>
    <definedName name="_xlnm.Print_Titles" localSheetId="1">'SO 01 - Přípravné, bourac...'!$124:$124</definedName>
    <definedName name="_xlnm.Print_Titles" localSheetId="2">'VON - Vedlejší a ostatní ...'!$117:$117</definedName>
    <definedName name="_xlnm.Print_Area" localSheetId="0">'Rekapitulace stavby'!$C$4:$AP$70,'Rekapitulace stavby'!$C$76:$AP$97</definedName>
    <definedName name="_xlnm.Print_Area" localSheetId="1">'SO 01 - Přípravné, bourac...'!$C$4:$Q$70,'SO 01 - Přípravné, bourac...'!$C$76:$Q$108,'SO 01 - Přípravné, bourac...'!$C$114:$Q$281</definedName>
    <definedName name="_xlnm.Print_Area" localSheetId="2">'VON - Vedlejší a ostatní ...'!$C$4:$Q$70,'VON - Vedlejší a ostatní ...'!$C$76:$Q$101,'VON - Vedlejší a ostatní ...'!$C$107:$Q$143</definedName>
  </definedNames>
  <calcPr calcId="145621"/>
</workbook>
</file>

<file path=xl/calcChain.xml><?xml version="1.0" encoding="utf-8"?>
<calcChain xmlns="http://schemas.openxmlformats.org/spreadsheetml/2006/main">
  <c r="N143" i="3" l="1"/>
  <c r="AY89" i="1"/>
  <c r="AX89" i="1"/>
  <c r="BI140" i="3"/>
  <c r="BH140" i="3"/>
  <c r="BG140" i="3"/>
  <c r="BF140" i="3"/>
  <c r="AA140" i="3"/>
  <c r="Y140" i="3"/>
  <c r="W140" i="3"/>
  <c r="BK140" i="3"/>
  <c r="N140" i="3"/>
  <c r="BE140" i="3"/>
  <c r="BI137" i="3"/>
  <c r="BH137" i="3"/>
  <c r="BG137" i="3"/>
  <c r="BF137" i="3"/>
  <c r="AA137" i="3"/>
  <c r="AA136" i="3"/>
  <c r="Y137" i="3"/>
  <c r="Y136" i="3"/>
  <c r="W137" i="3"/>
  <c r="W136" i="3"/>
  <c r="BK137" i="3"/>
  <c r="BK136" i="3"/>
  <c r="N136" i="3" s="1"/>
  <c r="N91" i="3" s="1"/>
  <c r="N137" i="3"/>
  <c r="BE137" i="3" s="1"/>
  <c r="BI133" i="3"/>
  <c r="BH133" i="3"/>
  <c r="BG133" i="3"/>
  <c r="BF133" i="3"/>
  <c r="AA133" i="3"/>
  <c r="Y133" i="3"/>
  <c r="W133" i="3"/>
  <c r="BK133" i="3"/>
  <c r="N133" i="3"/>
  <c r="BE133" i="3"/>
  <c r="BI130" i="3"/>
  <c r="BH130" i="3"/>
  <c r="BG130" i="3"/>
  <c r="BF130" i="3"/>
  <c r="AA130" i="3"/>
  <c r="Y130" i="3"/>
  <c r="W130" i="3"/>
  <c r="BK130" i="3"/>
  <c r="N130" i="3"/>
  <c r="BE130" i="3"/>
  <c r="BI127" i="3"/>
  <c r="BH127" i="3"/>
  <c r="BG127" i="3"/>
  <c r="BF127" i="3"/>
  <c r="AA127" i="3"/>
  <c r="Y127" i="3"/>
  <c r="W127" i="3"/>
  <c r="BK127" i="3"/>
  <c r="N127" i="3"/>
  <c r="BE127" i="3"/>
  <c r="BI124" i="3"/>
  <c r="BH124" i="3"/>
  <c r="BG124" i="3"/>
  <c r="BF124" i="3"/>
  <c r="AA124" i="3"/>
  <c r="Y124" i="3"/>
  <c r="W124" i="3"/>
  <c r="BK124" i="3"/>
  <c r="N124" i="3"/>
  <c r="BE124" i="3"/>
  <c r="BI121" i="3"/>
  <c r="BH121" i="3"/>
  <c r="BG121" i="3"/>
  <c r="BF121" i="3"/>
  <c r="AA121" i="3"/>
  <c r="AA120" i="3"/>
  <c r="AA119" i="3" s="1"/>
  <c r="AA118" i="3" s="1"/>
  <c r="Y121" i="3"/>
  <c r="Y120" i="3"/>
  <c r="Y119" i="3" s="1"/>
  <c r="Y118" i="3" s="1"/>
  <c r="W121" i="3"/>
  <c r="W120" i="3"/>
  <c r="W119" i="3" s="1"/>
  <c r="W118" i="3" s="1"/>
  <c r="AU89" i="1" s="1"/>
  <c r="BK121" i="3"/>
  <c r="BK120" i="3" s="1"/>
  <c r="N121" i="3"/>
  <c r="BE121" i="3" s="1"/>
  <c r="M115" i="3"/>
  <c r="F115" i="3"/>
  <c r="M114" i="3"/>
  <c r="F114" i="3"/>
  <c r="F112" i="3"/>
  <c r="F110" i="3"/>
  <c r="BI99" i="3"/>
  <c r="BH99" i="3"/>
  <c r="BG99" i="3"/>
  <c r="BF99" i="3"/>
  <c r="BI98" i="3"/>
  <c r="BH98" i="3"/>
  <c r="BG98" i="3"/>
  <c r="BF98" i="3"/>
  <c r="BI97" i="3"/>
  <c r="BH97" i="3"/>
  <c r="BG97" i="3"/>
  <c r="BF97" i="3"/>
  <c r="BI96" i="3"/>
  <c r="BH96" i="3"/>
  <c r="BG96" i="3"/>
  <c r="BF96" i="3"/>
  <c r="BI95" i="3"/>
  <c r="BH95" i="3"/>
  <c r="BG95" i="3"/>
  <c r="BF95" i="3"/>
  <c r="BI94" i="3"/>
  <c r="H36" i="3"/>
  <c r="BD89" i="1" s="1"/>
  <c r="BH94" i="3"/>
  <c r="H35" i="3" s="1"/>
  <c r="BC89" i="1" s="1"/>
  <c r="BG94" i="3"/>
  <c r="H34" i="3"/>
  <c r="BB89" i="1" s="1"/>
  <c r="BF94" i="3"/>
  <c r="M33" i="3" s="1"/>
  <c r="AW89" i="1" s="1"/>
  <c r="M84" i="3"/>
  <c r="F84" i="3"/>
  <c r="M83" i="3"/>
  <c r="F83" i="3"/>
  <c r="F81" i="3"/>
  <c r="F79" i="3"/>
  <c r="O9" i="3"/>
  <c r="M112" i="3"/>
  <c r="M81" i="3"/>
  <c r="F6" i="3"/>
  <c r="F109" i="3" s="1"/>
  <c r="F78" i="3"/>
  <c r="N281" i="2"/>
  <c r="AY88" i="1"/>
  <c r="AX88" i="1"/>
  <c r="BI278" i="2"/>
  <c r="BH278" i="2"/>
  <c r="BG278" i="2"/>
  <c r="BF278" i="2"/>
  <c r="AA278" i="2"/>
  <c r="Y278" i="2"/>
  <c r="W278" i="2"/>
  <c r="BK278" i="2"/>
  <c r="N278" i="2"/>
  <c r="BE278" i="2" s="1"/>
  <c r="BI272" i="2"/>
  <c r="BH272" i="2"/>
  <c r="BG272" i="2"/>
  <c r="BF272" i="2"/>
  <c r="AA272" i="2"/>
  <c r="Y272" i="2"/>
  <c r="W272" i="2"/>
  <c r="BK272" i="2"/>
  <c r="N272" i="2"/>
  <c r="BE272" i="2" s="1"/>
  <c r="BI269" i="2"/>
  <c r="BH269" i="2"/>
  <c r="BG269" i="2"/>
  <c r="BF269" i="2"/>
  <c r="AA269" i="2"/>
  <c r="Y269" i="2"/>
  <c r="W269" i="2"/>
  <c r="BK269" i="2"/>
  <c r="N269" i="2"/>
  <c r="BE269" i="2" s="1"/>
  <c r="BI263" i="2"/>
  <c r="BH263" i="2"/>
  <c r="BG263" i="2"/>
  <c r="BF263" i="2"/>
  <c r="AA263" i="2"/>
  <c r="Y263" i="2"/>
  <c r="W263" i="2"/>
  <c r="BK263" i="2"/>
  <c r="N263" i="2"/>
  <c r="BE263" i="2"/>
  <c r="BI260" i="2"/>
  <c r="BH260" i="2"/>
  <c r="BG260" i="2"/>
  <c r="BF260" i="2"/>
  <c r="AA260" i="2"/>
  <c r="Y260" i="2"/>
  <c r="W260" i="2"/>
  <c r="BK260" i="2"/>
  <c r="N260" i="2"/>
  <c r="BE260" i="2"/>
  <c r="BI254" i="2"/>
  <c r="BH254" i="2"/>
  <c r="BG254" i="2"/>
  <c r="BF254" i="2"/>
  <c r="AA254" i="2"/>
  <c r="AA253" i="2"/>
  <c r="Y254" i="2"/>
  <c r="Y253" i="2"/>
  <c r="W254" i="2"/>
  <c r="W253" i="2"/>
  <c r="BK254" i="2"/>
  <c r="BK253" i="2"/>
  <c r="N253" i="2" s="1"/>
  <c r="N98" i="2" s="1"/>
  <c r="N254" i="2"/>
  <c r="BE254" i="2" s="1"/>
  <c r="BI250" i="2"/>
  <c r="BH250" i="2"/>
  <c r="BG250" i="2"/>
  <c r="BF250" i="2"/>
  <c r="AA250" i="2"/>
  <c r="Y250" i="2"/>
  <c r="W250" i="2"/>
  <c r="BK250" i="2"/>
  <c r="N250" i="2"/>
  <c r="BE250" i="2"/>
  <c r="BI247" i="2"/>
  <c r="BH247" i="2"/>
  <c r="BG247" i="2"/>
  <c r="BF247" i="2"/>
  <c r="AA247" i="2"/>
  <c r="Y247" i="2"/>
  <c r="W247" i="2"/>
  <c r="BK247" i="2"/>
  <c r="N247" i="2"/>
  <c r="BE247" i="2"/>
  <c r="BI244" i="2"/>
  <c r="BH244" i="2"/>
  <c r="BG244" i="2"/>
  <c r="BF244" i="2"/>
  <c r="AA244" i="2"/>
  <c r="Y244" i="2"/>
  <c r="W244" i="2"/>
  <c r="BK244" i="2"/>
  <c r="N244" i="2"/>
  <c r="BE244" i="2"/>
  <c r="BI241" i="2"/>
  <c r="BH241" i="2"/>
  <c r="BG241" i="2"/>
  <c r="BF241" i="2"/>
  <c r="AA241" i="2"/>
  <c r="Y241" i="2"/>
  <c r="W241" i="2"/>
  <c r="BK241" i="2"/>
  <c r="N241" i="2"/>
  <c r="BE241" i="2"/>
  <c r="BI238" i="2"/>
  <c r="BH238" i="2"/>
  <c r="BG238" i="2"/>
  <c r="BF238" i="2"/>
  <c r="AA238" i="2"/>
  <c r="AA237" i="2"/>
  <c r="Y238" i="2"/>
  <c r="Y237" i="2"/>
  <c r="W238" i="2"/>
  <c r="W237" i="2"/>
  <c r="BK238" i="2"/>
  <c r="BK237" i="2"/>
  <c r="N237" i="2" s="1"/>
  <c r="N97" i="2" s="1"/>
  <c r="N238" i="2"/>
  <c r="BE238" i="2" s="1"/>
  <c r="BI236" i="2"/>
  <c r="BH236" i="2"/>
  <c r="BG236" i="2"/>
  <c r="BF236" i="2"/>
  <c r="AA236" i="2"/>
  <c r="Y236" i="2"/>
  <c r="W236" i="2"/>
  <c r="BK236" i="2"/>
  <c r="N236" i="2"/>
  <c r="BE236" i="2"/>
  <c r="BI233" i="2"/>
  <c r="BH233" i="2"/>
  <c r="BG233" i="2"/>
  <c r="BF233" i="2"/>
  <c r="AA233" i="2"/>
  <c r="Y233" i="2"/>
  <c r="W233" i="2"/>
  <c r="BK233" i="2"/>
  <c r="N233" i="2"/>
  <c r="BE233" i="2"/>
  <c r="BI230" i="2"/>
  <c r="BH230" i="2"/>
  <c r="BG230" i="2"/>
  <c r="BF230" i="2"/>
  <c r="AA230" i="2"/>
  <c r="Y230" i="2"/>
  <c r="W230" i="2"/>
  <c r="BK230" i="2"/>
  <c r="N230" i="2"/>
  <c r="BE230" i="2"/>
  <c r="BI227" i="2"/>
  <c r="BH227" i="2"/>
  <c r="BG227" i="2"/>
  <c r="BF227" i="2"/>
  <c r="AA227" i="2"/>
  <c r="Y227" i="2"/>
  <c r="W227" i="2"/>
  <c r="BK227" i="2"/>
  <c r="N227" i="2"/>
  <c r="BE227" i="2"/>
  <c r="BI224" i="2"/>
  <c r="BH224" i="2"/>
  <c r="BG224" i="2"/>
  <c r="BF224" i="2"/>
  <c r="AA224" i="2"/>
  <c r="Y224" i="2"/>
  <c r="W224" i="2"/>
  <c r="BK224" i="2"/>
  <c r="N224" i="2"/>
  <c r="BE224" i="2"/>
  <c r="BI223" i="2"/>
  <c r="BH223" i="2"/>
  <c r="BG223" i="2"/>
  <c r="BF223" i="2"/>
  <c r="AA223" i="2"/>
  <c r="Y223" i="2"/>
  <c r="W223" i="2"/>
  <c r="BK223" i="2"/>
  <c r="N223" i="2"/>
  <c r="BE223" i="2"/>
  <c r="BI220" i="2"/>
  <c r="BH220" i="2"/>
  <c r="BG220" i="2"/>
  <c r="BF220" i="2"/>
  <c r="AA220" i="2"/>
  <c r="AA219" i="2"/>
  <c r="Y220" i="2"/>
  <c r="Y219" i="2"/>
  <c r="W220" i="2"/>
  <c r="W219" i="2"/>
  <c r="BK220" i="2"/>
  <c r="BK219" i="2"/>
  <c r="N219" i="2" s="1"/>
  <c r="N96" i="2" s="1"/>
  <c r="N220" i="2"/>
  <c r="BE220" i="2" s="1"/>
  <c r="BI216" i="2"/>
  <c r="BH216" i="2"/>
  <c r="BG216" i="2"/>
  <c r="BF216" i="2"/>
  <c r="AA216" i="2"/>
  <c r="Y216" i="2"/>
  <c r="W216" i="2"/>
  <c r="BK216" i="2"/>
  <c r="N216" i="2"/>
  <c r="BE216" i="2"/>
  <c r="BI213" i="2"/>
  <c r="BH213" i="2"/>
  <c r="BG213" i="2"/>
  <c r="BF213" i="2"/>
  <c r="AA213" i="2"/>
  <c r="Y213" i="2"/>
  <c r="W213" i="2"/>
  <c r="BK213" i="2"/>
  <c r="N213" i="2"/>
  <c r="BE213" i="2"/>
  <c r="BI212" i="2"/>
  <c r="BH212" i="2"/>
  <c r="BG212" i="2"/>
  <c r="BF212" i="2"/>
  <c r="AA212" i="2"/>
  <c r="Y212" i="2"/>
  <c r="W212" i="2"/>
  <c r="BK212" i="2"/>
  <c r="N212" i="2"/>
  <c r="BE212" i="2"/>
  <c r="BI211" i="2"/>
  <c r="BH211" i="2"/>
  <c r="BG211" i="2"/>
  <c r="BF211" i="2"/>
  <c r="AA211" i="2"/>
  <c r="Y211" i="2"/>
  <c r="W211" i="2"/>
  <c r="BK211" i="2"/>
  <c r="N211" i="2"/>
  <c r="BE211" i="2"/>
  <c r="BI208" i="2"/>
  <c r="BH208" i="2"/>
  <c r="BG208" i="2"/>
  <c r="BF208" i="2"/>
  <c r="AA208" i="2"/>
  <c r="Y208" i="2"/>
  <c r="W208" i="2"/>
  <c r="BK208" i="2"/>
  <c r="N208" i="2"/>
  <c r="BE208" i="2"/>
  <c r="BI207" i="2"/>
  <c r="BH207" i="2"/>
  <c r="BG207" i="2"/>
  <c r="BF207" i="2"/>
  <c r="AA207" i="2"/>
  <c r="Y207" i="2"/>
  <c r="W207" i="2"/>
  <c r="BK207" i="2"/>
  <c r="N207" i="2"/>
  <c r="BE207" i="2"/>
  <c r="BI204" i="2"/>
  <c r="BH204" i="2"/>
  <c r="BG204" i="2"/>
  <c r="BF204" i="2"/>
  <c r="AA204" i="2"/>
  <c r="AA203" i="2"/>
  <c r="AA202" i="2" s="1"/>
  <c r="Y204" i="2"/>
  <c r="Y203" i="2" s="1"/>
  <c r="Y202" i="2" s="1"/>
  <c r="W204" i="2"/>
  <c r="W203" i="2"/>
  <c r="W202" i="2" s="1"/>
  <c r="BK204" i="2"/>
  <c r="BK203" i="2" s="1"/>
  <c r="N204" i="2"/>
  <c r="BE204" i="2"/>
  <c r="BI201" i="2"/>
  <c r="BH201" i="2"/>
  <c r="BG201" i="2"/>
  <c r="BF201" i="2"/>
  <c r="AA201" i="2"/>
  <c r="AA200" i="2"/>
  <c r="Y201" i="2"/>
  <c r="Y200" i="2"/>
  <c r="W201" i="2"/>
  <c r="W200" i="2"/>
  <c r="BK201" i="2"/>
  <c r="BK200" i="2"/>
  <c r="N200" i="2" s="1"/>
  <c r="N93" i="2" s="1"/>
  <c r="N201" i="2"/>
  <c r="BE201" i="2" s="1"/>
  <c r="BI197" i="2"/>
  <c r="BH197" i="2"/>
  <c r="BG197" i="2"/>
  <c r="BF197" i="2"/>
  <c r="AA197" i="2"/>
  <c r="Y197" i="2"/>
  <c r="W197" i="2"/>
  <c r="BK197" i="2"/>
  <c r="N197" i="2"/>
  <c r="BE197" i="2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AA193" i="2"/>
  <c r="Y194" i="2"/>
  <c r="Y193" i="2"/>
  <c r="W194" i="2"/>
  <c r="W193" i="2"/>
  <c r="BK194" i="2"/>
  <c r="BK193" i="2"/>
  <c r="N193" i="2" s="1"/>
  <c r="N92" i="2" s="1"/>
  <c r="N194" i="2"/>
  <c r="BE194" i="2" s="1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/>
  <c r="BI183" i="2"/>
  <c r="BH183" i="2"/>
  <c r="BG183" i="2"/>
  <c r="BF183" i="2"/>
  <c r="AA183" i="2"/>
  <c r="Y183" i="2"/>
  <c r="W183" i="2"/>
  <c r="BK183" i="2"/>
  <c r="N183" i="2"/>
  <c r="BE183" i="2"/>
  <c r="BI180" i="2"/>
  <c r="BH180" i="2"/>
  <c r="BG180" i="2"/>
  <c r="BF180" i="2"/>
  <c r="AA180" i="2"/>
  <c r="Y180" i="2"/>
  <c r="W180" i="2"/>
  <c r="BK180" i="2"/>
  <c r="N180" i="2"/>
  <c r="BE180" i="2"/>
  <c r="BI177" i="2"/>
  <c r="BH177" i="2"/>
  <c r="BG177" i="2"/>
  <c r="BF177" i="2"/>
  <c r="AA177" i="2"/>
  <c r="Y177" i="2"/>
  <c r="W177" i="2"/>
  <c r="BK177" i="2"/>
  <c r="N177" i="2"/>
  <c r="BE177" i="2"/>
  <c r="BI174" i="2"/>
  <c r="BH174" i="2"/>
  <c r="BG174" i="2"/>
  <c r="BF174" i="2"/>
  <c r="AA174" i="2"/>
  <c r="Y174" i="2"/>
  <c r="W174" i="2"/>
  <c r="BK174" i="2"/>
  <c r="N174" i="2"/>
  <c r="BE174" i="2"/>
  <c r="BI171" i="2"/>
  <c r="BH171" i="2"/>
  <c r="BG171" i="2"/>
  <c r="BF171" i="2"/>
  <c r="AA171" i="2"/>
  <c r="Y171" i="2"/>
  <c r="W171" i="2"/>
  <c r="BK171" i="2"/>
  <c r="N171" i="2"/>
  <c r="BE171" i="2"/>
  <c r="BI167" i="2"/>
  <c r="BH167" i="2"/>
  <c r="BG167" i="2"/>
  <c r="BF167" i="2"/>
  <c r="AA167" i="2"/>
  <c r="Y167" i="2"/>
  <c r="W167" i="2"/>
  <c r="BK167" i="2"/>
  <c r="N167" i="2"/>
  <c r="BE167" i="2"/>
  <c r="BI164" i="2"/>
  <c r="BH164" i="2"/>
  <c r="BG164" i="2"/>
  <c r="BF164" i="2"/>
  <c r="AA164" i="2"/>
  <c r="AA163" i="2"/>
  <c r="Y164" i="2"/>
  <c r="Y163" i="2"/>
  <c r="W164" i="2"/>
  <c r="W163" i="2"/>
  <c r="BK164" i="2"/>
  <c r="BK163" i="2"/>
  <c r="N163" i="2" s="1"/>
  <c r="N91" i="2" s="1"/>
  <c r="N164" i="2"/>
  <c r="BE164" i="2" s="1"/>
  <c r="BI162" i="2"/>
  <c r="BH162" i="2"/>
  <c r="BG162" i="2"/>
  <c r="BF162" i="2"/>
  <c r="AA162" i="2"/>
  <c r="Y162" i="2"/>
  <c r="W162" i="2"/>
  <c r="BK162" i="2"/>
  <c r="N162" i="2"/>
  <c r="BE162" i="2"/>
  <c r="BI159" i="2"/>
  <c r="BH159" i="2"/>
  <c r="BG159" i="2"/>
  <c r="BF159" i="2"/>
  <c r="AA159" i="2"/>
  <c r="Y159" i="2"/>
  <c r="W159" i="2"/>
  <c r="BK159" i="2"/>
  <c r="N159" i="2"/>
  <c r="BE159" i="2"/>
  <c r="BI156" i="2"/>
  <c r="BH156" i="2"/>
  <c r="BG156" i="2"/>
  <c r="BF156" i="2"/>
  <c r="AA156" i="2"/>
  <c r="Y156" i="2"/>
  <c r="W156" i="2"/>
  <c r="BK156" i="2"/>
  <c r="N156" i="2"/>
  <c r="BE156" i="2"/>
  <c r="BI153" i="2"/>
  <c r="BH153" i="2"/>
  <c r="BG153" i="2"/>
  <c r="BF153" i="2"/>
  <c r="AA153" i="2"/>
  <c r="Y153" i="2"/>
  <c r="W153" i="2"/>
  <c r="BK153" i="2"/>
  <c r="N153" i="2"/>
  <c r="BE153" i="2"/>
  <c r="BI150" i="2"/>
  <c r="BH150" i="2"/>
  <c r="BG150" i="2"/>
  <c r="BF150" i="2"/>
  <c r="AA150" i="2"/>
  <c r="Y150" i="2"/>
  <c r="W150" i="2"/>
  <c r="BK150" i="2"/>
  <c r="N150" i="2"/>
  <c r="BE150" i="2"/>
  <c r="BI147" i="2"/>
  <c r="BH147" i="2"/>
  <c r="BG147" i="2"/>
  <c r="BF147" i="2"/>
  <c r="AA147" i="2"/>
  <c r="Y147" i="2"/>
  <c r="W147" i="2"/>
  <c r="BK147" i="2"/>
  <c r="N147" i="2"/>
  <c r="BE147" i="2"/>
  <c r="BI141" i="2"/>
  <c r="BH141" i="2"/>
  <c r="BG141" i="2"/>
  <c r="BF141" i="2"/>
  <c r="AA141" i="2"/>
  <c r="Y141" i="2"/>
  <c r="W141" i="2"/>
  <c r="BK141" i="2"/>
  <c r="N141" i="2"/>
  <c r="BE141" i="2"/>
  <c r="BI133" i="2"/>
  <c r="BH133" i="2"/>
  <c r="BG133" i="2"/>
  <c r="BF133" i="2"/>
  <c r="AA133" i="2"/>
  <c r="Y133" i="2"/>
  <c r="W133" i="2"/>
  <c r="BK133" i="2"/>
  <c r="N133" i="2"/>
  <c r="BE133" i="2"/>
  <c r="BI128" i="2"/>
  <c r="BH128" i="2"/>
  <c r="BG128" i="2"/>
  <c r="BF128" i="2"/>
  <c r="AA128" i="2"/>
  <c r="AA127" i="2"/>
  <c r="AA126" i="2" s="1"/>
  <c r="AA125" i="2" s="1"/>
  <c r="Y128" i="2"/>
  <c r="Y127" i="2"/>
  <c r="Y126" i="2" s="1"/>
  <c r="Y125" i="2" s="1"/>
  <c r="W128" i="2"/>
  <c r="W127" i="2"/>
  <c r="W126" i="2" s="1"/>
  <c r="W125" i="2" s="1"/>
  <c r="AU88" i="1" s="1"/>
  <c r="AU87" i="1" s="1"/>
  <c r="BK128" i="2"/>
  <c r="BK127" i="2" s="1"/>
  <c r="N128" i="2"/>
  <c r="BE128" i="2" s="1"/>
  <c r="M122" i="2"/>
  <c r="F122" i="2"/>
  <c r="M121" i="2"/>
  <c r="F121" i="2"/>
  <c r="F119" i="2"/>
  <c r="F11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H36" i="2" s="1"/>
  <c r="BD88" i="1" s="1"/>
  <c r="BD87" i="1" s="1"/>
  <c r="BH101" i="2"/>
  <c r="H35" i="2"/>
  <c r="BC88" i="1" s="1"/>
  <c r="BC87" i="1" s="1"/>
  <c r="BG101" i="2"/>
  <c r="H34" i="2" s="1"/>
  <c r="BB88" i="1" s="1"/>
  <c r="BB87" i="1" s="1"/>
  <c r="AX87" i="1" s="1"/>
  <c r="BF101" i="2"/>
  <c r="M33" i="2"/>
  <c r="AW88" i="1" s="1"/>
  <c r="H33" i="2"/>
  <c r="BA88" i="1" s="1"/>
  <c r="M84" i="2"/>
  <c r="F84" i="2"/>
  <c r="M83" i="2"/>
  <c r="F83" i="2"/>
  <c r="F81" i="2"/>
  <c r="F79" i="2"/>
  <c r="O9" i="2"/>
  <c r="M119" i="2" s="1"/>
  <c r="M81" i="2"/>
  <c r="F6" i="2"/>
  <c r="F116" i="2"/>
  <c r="F78" i="2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W35" i="1"/>
  <c r="W34" i="1"/>
  <c r="W33" i="1"/>
  <c r="AY87" i="1"/>
  <c r="AM83" i="1"/>
  <c r="L83" i="1"/>
  <c r="AM82" i="1"/>
  <c r="L82" i="1"/>
  <c r="AM80" i="1"/>
  <c r="L80" i="1"/>
  <c r="L78" i="1"/>
  <c r="L77" i="1"/>
  <c r="N127" i="2" l="1"/>
  <c r="N90" i="2" s="1"/>
  <c r="BK126" i="2"/>
  <c r="N203" i="2"/>
  <c r="N95" i="2" s="1"/>
  <c r="BK202" i="2"/>
  <c r="N202" i="2" s="1"/>
  <c r="N94" i="2" s="1"/>
  <c r="N120" i="3"/>
  <c r="N90" i="3" s="1"/>
  <c r="BK119" i="3"/>
  <c r="H33" i="3"/>
  <c r="BA89" i="1" s="1"/>
  <c r="BA87" i="1" s="1"/>
  <c r="W32" i="1" l="1"/>
  <c r="AW87" i="1"/>
  <c r="AK32" i="1" s="1"/>
  <c r="N119" i="3"/>
  <c r="N89" i="3" s="1"/>
  <c r="BK118" i="3"/>
  <c r="N118" i="3" s="1"/>
  <c r="N88" i="3" s="1"/>
  <c r="N126" i="2"/>
  <c r="N89" i="2" s="1"/>
  <c r="BK125" i="2"/>
  <c r="N125" i="2" s="1"/>
  <c r="N88" i="2" s="1"/>
  <c r="N106" i="2" l="1"/>
  <c r="BE106" i="2" s="1"/>
  <c r="N105" i="2"/>
  <c r="BE105" i="2" s="1"/>
  <c r="N104" i="2"/>
  <c r="BE104" i="2" s="1"/>
  <c r="N103" i="2"/>
  <c r="BE103" i="2" s="1"/>
  <c r="N102" i="2"/>
  <c r="BE102" i="2" s="1"/>
  <c r="N101" i="2"/>
  <c r="M27" i="2"/>
  <c r="N99" i="3"/>
  <c r="BE99" i="3" s="1"/>
  <c r="N98" i="3"/>
  <c r="BE98" i="3" s="1"/>
  <c r="N97" i="3"/>
  <c r="BE97" i="3" s="1"/>
  <c r="N96" i="3"/>
  <c r="BE96" i="3" s="1"/>
  <c r="N95" i="3"/>
  <c r="BE95" i="3" s="1"/>
  <c r="N94" i="3"/>
  <c r="M27" i="3"/>
  <c r="N93" i="3" l="1"/>
  <c r="BE94" i="3"/>
  <c r="N100" i="2"/>
  <c r="BE101" i="2"/>
  <c r="M32" i="2" l="1"/>
  <c r="AV88" i="1" s="1"/>
  <c r="AT88" i="1" s="1"/>
  <c r="H32" i="2"/>
  <c r="AZ88" i="1" s="1"/>
  <c r="M28" i="3"/>
  <c r="L101" i="3"/>
  <c r="M28" i="2"/>
  <c r="L108" i="2"/>
  <c r="M32" i="3"/>
  <c r="AV89" i="1" s="1"/>
  <c r="AT89" i="1" s="1"/>
  <c r="H32" i="3"/>
  <c r="AZ89" i="1" s="1"/>
  <c r="AZ87" i="1" l="1"/>
  <c r="AS88" i="1"/>
  <c r="M30" i="2"/>
  <c r="AS89" i="1"/>
  <c r="M30" i="3"/>
  <c r="AS87" i="1" l="1"/>
  <c r="AG89" i="1"/>
  <c r="AN89" i="1" s="1"/>
  <c r="L38" i="3"/>
  <c r="AG88" i="1"/>
  <c r="L38" i="2"/>
  <c r="AV87" i="1"/>
  <c r="AT87" i="1" l="1"/>
  <c r="AG87" i="1"/>
  <c r="AN88" i="1"/>
  <c r="AK26" i="1" l="1"/>
  <c r="AG94" i="1"/>
  <c r="AG92" i="1"/>
  <c r="AG95" i="1"/>
  <c r="AG93" i="1"/>
  <c r="AN87" i="1"/>
  <c r="CD95" i="1" l="1"/>
  <c r="AV95" i="1"/>
  <c r="BY95" i="1" s="1"/>
  <c r="AV94" i="1"/>
  <c r="BY94" i="1" s="1"/>
  <c r="CD94" i="1"/>
  <c r="CD93" i="1"/>
  <c r="AV93" i="1"/>
  <c r="BY93" i="1" s="1"/>
  <c r="AN93" i="1"/>
  <c r="CD92" i="1"/>
  <c r="AG91" i="1"/>
  <c r="AV92" i="1"/>
  <c r="BY92" i="1" s="1"/>
  <c r="AK31" i="1" s="1"/>
  <c r="AK27" i="1" l="1"/>
  <c r="AK29" i="1" s="1"/>
  <c r="AK37" i="1" s="1"/>
  <c r="AG97" i="1"/>
  <c r="AN92" i="1"/>
  <c r="W31" i="1"/>
  <c r="AN94" i="1"/>
  <c r="AN95" i="1"/>
  <c r="AN91" i="1" l="1"/>
  <c r="AN97" i="1" s="1"/>
</calcChain>
</file>

<file path=xl/sharedStrings.xml><?xml version="1.0" encoding="utf-8"?>
<sst xmlns="http://schemas.openxmlformats.org/spreadsheetml/2006/main" count="2236" uniqueCount="421">
  <si>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</si>
  <si>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</si>
  <si>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</si>
  <si>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</si>
  <si>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</si>
  <si>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</si>
  <si>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</si>
  <si>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</si>
  <si>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</si>
  <si>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</si>
  <si>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</si>
  <si>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</si>
  <si>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</si>
  <si>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</si>
  <si>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</si>
  <si>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</si>
  <si>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</si>
  <si>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055/04/06/2018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</si>
  <si>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</si>
  <si>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</si>
  <si>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podlahy tělocvičny a zázemí ZŠ Na Příkopech 895 Chomutov - 2. ETAPA</t>
  </si>
  <si>
    <t>JKSO:</t>
  </si>
  <si>
    <t>CC-CZ:</t>
  </si>
  <si>
    <t>Místo:</t>
  </si>
  <si>
    <t>Chomutov</t>
  </si>
  <si>
    <t>Datum:</t>
  </si>
  <si>
    <t>4. 6. 2018</t>
  </si>
  <si>
    <t>Objednatel:</t>
  </si>
  <si>
    <t>IČ:</t>
  </si>
  <si>
    <t>Město Chomutov</t>
  </si>
  <si>
    <t>DIČ:</t>
  </si>
  <si>
    <t>Zhotovitel:</t>
  </si>
  <si>
    <t>Vyplň údaj</t>
  </si>
  <si>
    <t>Projektant:</t>
  </si>
  <si>
    <t>Ing. Marian Zach</t>
  </si>
  <si>
    <t>True</t>
  </si>
  <si>
    <t>Zpracovatel:</t>
  </si>
  <si>
    <t>Pavel Šouta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</si>
  <si>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</si>
  <si>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</si>
  <si>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</si>
  <si>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</si>
  <si>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</si>
  <si>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</si>
  <si>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</si>
  <si>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</si>
  <si>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</si>
  <si>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</si>
  <si>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</si>
  <si>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</si>
  <si>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</si>
  <si>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</si>
  <si>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</si>
  <si>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</si>
  <si>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</si>
  <si>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</si>
  <si>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</si>
  <si>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</si>
  <si>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</si>
  <si>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</si>
  <si>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</si>
  <si>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</si>
  <si>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</si>
  <si>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</si>
  <si>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</si>
  <si>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</si>
  <si>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</si>
  <si>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</si>
  <si>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</si>
  <si>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</si>
  <si>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</si>
  <si>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</si>
  <si>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</si>
  <si>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</si>
  <si>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</si>
  <si>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</si>
  <si>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</si>
  <si>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</si>
  <si>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</si>
  <si>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</si>
  <si>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</si>
  <si>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{fab8cb42-4204-46dd-88fe-d6708c9f959d}</t>
  </si>
  <si>
    <t>{00000000-0000-0000-0000-000000000000}</t>
  </si>
  <si>
    <t>/</t>
  </si>
  <si>
    <t>SO 01</t>
  </si>
  <si>
    <t>Přípravné, bourací a stavební práce</t>
  </si>
  <si>
    <t>1</t>
  </si>
  <si>
    <t>{20c00218-9b57-4f6b-882b-7bb803b387f8}</t>
  </si>
  <si>
    <t>VON</t>
  </si>
  <si>
    <t>Vedlejší a ostatní náklady</t>
  </si>
  <si>
    <t>{e85485ef-0ad3-4a46-8e6c-382ac63b35d6}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</si>
  <si>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</si>
  <si>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</si>
  <si>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</si>
  <si>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</si>
  <si>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</si>
  <si>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</si>
  <si>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</si>
  <si>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</si>
  <si>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</si>
  <si>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</si>
  <si>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</si>
  <si>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</si>
  <si>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</si>
  <si>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</si>
  <si>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</si>
  <si>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</si>
  <si>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</si>
  <si>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01 - Přípravné, bourací a stavební práce</t>
  </si>
  <si>
    <t>SP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</si>
  <si>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</si>
  <si>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</si>
  <si>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</si>
  <si>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</si>
  <si>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</si>
  <si>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</si>
  <si>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</si>
  <si>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</si>
  <si>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</si>
  <si>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</si>
  <si>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</si>
  <si>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</si>
  <si>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</si>
  <si>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</si>
  <si>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</si>
  <si>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</si>
  <si>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</si>
  <si>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</si>
  <si>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</si>
  <si>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</si>
  <si>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</si>
  <si>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</si>
  <si>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</si>
  <si>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</si>
  <si>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</si>
  <si>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</si>
  <si>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</si>
  <si>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</si>
  <si>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</si>
  <si>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</si>
  <si>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</si>
  <si>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</si>
  <si>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</si>
  <si>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</si>
  <si>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</si>
  <si>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</si>
  <si>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</si>
  <si>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</si>
  <si>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</si>
  <si>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</si>
  <si>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</si>
  <si>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612325411</t>
  </si>
  <si>
    <t>Oprava vnitřní vápenocementové hladké omítky stěn v rozsahu plochy do 10%</t>
  </si>
  <si>
    <t>m2</t>
  </si>
  <si>
    <t>4</t>
  </si>
  <si>
    <t>-404716107</t>
  </si>
  <si>
    <t>571,57</t>
  </si>
  <si>
    <t>VV</t>
  </si>
  <si>
    <t>39,84</t>
  </si>
  <si>
    <t>65,69</t>
  </si>
  <si>
    <t>Součet</t>
  </si>
  <si>
    <t>619991011</t>
  </si>
  <si>
    <t>Obalení konstrukcí a prvků fólií přilepenou lepící páskou</t>
  </si>
  <si>
    <t>-923243552</t>
  </si>
  <si>
    <t>161,61</t>
  </si>
  <si>
    <t>3</t>
  </si>
  <si>
    <t>1,80</t>
  </si>
  <si>
    <t>3,60</t>
  </si>
  <si>
    <t>619995001</t>
  </si>
  <si>
    <t>Začištění omítek kolem oken, dveří, podlah nebo obkladů</t>
  </si>
  <si>
    <t>m</t>
  </si>
  <si>
    <t>-1863283802</t>
  </si>
  <si>
    <t>0,90</t>
  </si>
  <si>
    <t>1,97*2</t>
  </si>
  <si>
    <t>1,45</t>
  </si>
  <si>
    <t>631311125</t>
  </si>
  <si>
    <t>Mazanina tl do 120 mm z betonu prostého bez zvýšených nároků na prostředí tř. C 20/25</t>
  </si>
  <si>
    <t>m3</t>
  </si>
  <si>
    <t>-963305532</t>
  </si>
  <si>
    <t>1,70*1,40*0,12</t>
  </si>
  <si>
    <t>5</t>
  </si>
  <si>
    <t>631319012</t>
  </si>
  <si>
    <t>Příplatek k mazanině tl do 120 mm za přehlazení povrchu</t>
  </si>
  <si>
    <t>-1057277797</t>
  </si>
  <si>
    <t>6</t>
  </si>
  <si>
    <t>631362021</t>
  </si>
  <si>
    <t>Výztuž mazanin svařovanými sítěmi Kari</t>
  </si>
  <si>
    <t>t</t>
  </si>
  <si>
    <t>-111907205</t>
  </si>
  <si>
    <t>1,70*1,40*3,033*1,15*0,001</t>
  </si>
  <si>
    <t>7</t>
  </si>
  <si>
    <t>M</t>
  </si>
  <si>
    <t>NC 0000.29</t>
  </si>
  <si>
    <t>montáž a dodávka separační vrstvy</t>
  </si>
  <si>
    <t>8</t>
  </si>
  <si>
    <t>2051043437</t>
  </si>
  <si>
    <t>1,70*1,40</t>
  </si>
  <si>
    <t>642944221</t>
  </si>
  <si>
    <t>Osazování ocelových zárubní dodatečné pl přes 2,5 m2</t>
  </si>
  <si>
    <t>kus</t>
  </si>
  <si>
    <t>-814304349</t>
  </si>
  <si>
    <t>9</t>
  </si>
  <si>
    <t>55331229</t>
  </si>
  <si>
    <t>zárubeň ocelová pro běžné zdění hranatý profil s drážkou 160 1450 dvoukřídlá</t>
  </si>
  <si>
    <t>-807334712</t>
  </si>
  <si>
    <t>10</t>
  </si>
  <si>
    <t>949101112</t>
  </si>
  <si>
    <t>Lešení pomocné pro objekty pozemních staveb s lešeňovou podlahou v do 3,5 m zatížení do 150 kg/m2</t>
  </si>
  <si>
    <t>1058025251</t>
  </si>
  <si>
    <t>406,63*0,66</t>
  </si>
  <si>
    <t>11</t>
  </si>
  <si>
    <t>952901111</t>
  </si>
  <si>
    <t>Vyčištění budov bytové a občanské výstavby při výšce podlaží do 4 m</t>
  </si>
  <si>
    <t>2044393953</t>
  </si>
  <si>
    <t>13,75</t>
  </si>
  <si>
    <t>28,62</t>
  </si>
  <si>
    <t>12</t>
  </si>
  <si>
    <t>965042131</t>
  </si>
  <si>
    <t>Bourání podkladů pod dlažby nebo mazanin betonových nebo z litého asfaltu tl do 100 mm pl do 4 m2</t>
  </si>
  <si>
    <t>-931092342</t>
  </si>
  <si>
    <t>1,70*1,45*0,10</t>
  </si>
  <si>
    <t>13</t>
  </si>
  <si>
    <t>965049111</t>
  </si>
  <si>
    <t>Příplatek k bourání betonových mazanin za bourání mazanin se svařovanou sítí tl do 100 mm</t>
  </si>
  <si>
    <t>-1721493729</t>
  </si>
  <si>
    <t>14</t>
  </si>
  <si>
    <t>965081213</t>
  </si>
  <si>
    <t>Bourání podlah z dlaždic keramických nebo xylolitových tl do 10 mm plochy přes 1 m2</t>
  </si>
  <si>
    <t>-1289753693</t>
  </si>
  <si>
    <t>1,66*1,45</t>
  </si>
  <si>
    <t>968072456</t>
  </si>
  <si>
    <t>Vybourání kovových dveřních zárubní pl přes 2 m2</t>
  </si>
  <si>
    <t>-1486645422</t>
  </si>
  <si>
    <t>1,45*1,97</t>
  </si>
  <si>
    <t>16</t>
  </si>
  <si>
    <t>NC 0000.4</t>
  </si>
  <si>
    <t>zpětná montáž kladiny včetně kotvících prvků</t>
  </si>
  <si>
    <t>kpl</t>
  </si>
  <si>
    <t>-281855278</t>
  </si>
  <si>
    <t>17</t>
  </si>
  <si>
    <t>NC 0000.6</t>
  </si>
  <si>
    <t>zpětná montáž žebříků včetně kotvících prvků</t>
  </si>
  <si>
    <t>1345869624</t>
  </si>
  <si>
    <t>18</t>
  </si>
  <si>
    <t>NC 0000.8</t>
  </si>
  <si>
    <t>zpětná montáž šplhací tyče včetně ukotvení</t>
  </si>
  <si>
    <t>1676599436</t>
  </si>
  <si>
    <t>19</t>
  </si>
  <si>
    <t>NC 0000.10</t>
  </si>
  <si>
    <t>zpětná montáž hrazdy včetně kotvících prvků</t>
  </si>
  <si>
    <t>-1017543326</t>
  </si>
  <si>
    <t>20</t>
  </si>
  <si>
    <t>NC 0000.12</t>
  </si>
  <si>
    <t>zpětná montáž sloupků na síť včetně ukotvení</t>
  </si>
  <si>
    <t>-215701558</t>
  </si>
  <si>
    <t>NC 0000.13</t>
  </si>
  <si>
    <t>demontáž a zpětná montáž ochrané sítě, ošetření, uskladnění, napnutí</t>
  </si>
  <si>
    <t>-1839314287</t>
  </si>
  <si>
    <t>22</t>
  </si>
  <si>
    <t>NC 0000.16</t>
  </si>
  <si>
    <t>zpětná montáž upravené mříže včetně kotvení</t>
  </si>
  <si>
    <t>-451098226</t>
  </si>
  <si>
    <t>23</t>
  </si>
  <si>
    <t>973031513</t>
  </si>
  <si>
    <t>Vysekání kapes ve zdivu cihelném na MV nebo MVC pro upevňovací prvky hl do 150 mm</t>
  </si>
  <si>
    <t>-785245008</t>
  </si>
  <si>
    <t>24</t>
  </si>
  <si>
    <t>997013112</t>
  </si>
  <si>
    <t>Vnitrostaveništní doprava suti a vybouraných hmot pro budovy v do 9 m s použitím mechanizace</t>
  </si>
  <si>
    <t>255397314</t>
  </si>
  <si>
    <t>25</t>
  </si>
  <si>
    <t>997013501</t>
  </si>
  <si>
    <t>Odvoz suti a vybouraných hmot na skládku nebo meziskládku do 1 km se složením</t>
  </si>
  <si>
    <t>-2132634325</t>
  </si>
  <si>
    <t>26</t>
  </si>
  <si>
    <t>997013509</t>
  </si>
  <si>
    <t>Příplatek k odvozu suti a vybouraných hmot na skládku ZKD 1 km přes 1 km</t>
  </si>
  <si>
    <t>-1896390119</t>
  </si>
  <si>
    <t>27</t>
  </si>
  <si>
    <t>997013831</t>
  </si>
  <si>
    <t xml:space="preserve">Poplatek za uložení na skládce (skládkovné) </t>
  </si>
  <si>
    <t>683254914</t>
  </si>
  <si>
    <t>1,07</t>
  </si>
  <si>
    <t>28</t>
  </si>
  <si>
    <t>998011002</t>
  </si>
  <si>
    <t>Přesun hmot pro budovy zděné v do 12 m</t>
  </si>
  <si>
    <t>829981871</t>
  </si>
  <si>
    <t>29</t>
  </si>
  <si>
    <t>766660011</t>
  </si>
  <si>
    <t>Montáž dveřních křídel otvíravých 2křídlových š do 1,45 m do ocelové zárubně</t>
  </si>
  <si>
    <t>1607578228</t>
  </si>
  <si>
    <t>30</t>
  </si>
  <si>
    <t>NC 0000.27</t>
  </si>
  <si>
    <t>dodávka dveří dvoukřídlých 1450/1970 mm dle PD</t>
  </si>
  <si>
    <t>ks</t>
  </si>
  <si>
    <t>32</t>
  </si>
  <si>
    <t>1387210238</t>
  </si>
  <si>
    <t>31</t>
  </si>
  <si>
    <t>NC 0000.28</t>
  </si>
  <si>
    <t>montáž a dodávka kování a zámků dveří</t>
  </si>
  <si>
    <t>680947262</t>
  </si>
  <si>
    <t>NC 0000.30</t>
  </si>
  <si>
    <t>montáž a dodávka - baskedbalové tréninkové desky, posunutí, výšková úprava, překotvení, dle PD</t>
  </si>
  <si>
    <t>-183040514</t>
  </si>
  <si>
    <t>33</t>
  </si>
  <si>
    <t>NC 0000.32</t>
  </si>
  <si>
    <t>montáž a dodávka - úprava konstrukce baskedbalové desky, viz. dle poznámky č. 35, výkres 6</t>
  </si>
  <si>
    <t>1725863213</t>
  </si>
  <si>
    <t>34</t>
  </si>
  <si>
    <t>766662812</t>
  </si>
  <si>
    <t>Demontáž truhlářských prahů dveří dvoukřídlových</t>
  </si>
  <si>
    <t>-1628665645</t>
  </si>
  <si>
    <t>35</t>
  </si>
  <si>
    <t>766691915</t>
  </si>
  <si>
    <t>Vyvěšení nebo zavěšení dřevěných křídel dveří pl přes 2 m2</t>
  </si>
  <si>
    <t>27706676</t>
  </si>
  <si>
    <t>36</t>
  </si>
  <si>
    <t>771574131</t>
  </si>
  <si>
    <t>Montáž podlah keramických režných protiskluzných lepených flexibilním lepidlem do 50 ks/m2</t>
  </si>
  <si>
    <t>-81207407</t>
  </si>
  <si>
    <t>37</t>
  </si>
  <si>
    <t>NC 0000.22</t>
  </si>
  <si>
    <t>dodávka dlažby keramické</t>
  </si>
  <si>
    <t>964688009</t>
  </si>
  <si>
    <t>38</t>
  </si>
  <si>
    <t>771579191</t>
  </si>
  <si>
    <t>Příplatek k montáž podlah keramických za plochu do 5 m2</t>
  </si>
  <si>
    <t>-484162550</t>
  </si>
  <si>
    <t>39</t>
  </si>
  <si>
    <t>771591111</t>
  </si>
  <si>
    <t>Podlahy penetrace podkladu</t>
  </si>
  <si>
    <t>-127357572</t>
  </si>
  <si>
    <t>2,38</t>
  </si>
  <si>
    <t>40</t>
  </si>
  <si>
    <t>771591185</t>
  </si>
  <si>
    <t>Podlahy řezání keramických dlaždic rovné</t>
  </si>
  <si>
    <t>391615788</t>
  </si>
  <si>
    <t>41</t>
  </si>
  <si>
    <t>771990112</t>
  </si>
  <si>
    <t>Vyrovnání podkladu samonivelační stěrkou tl 4 mm pevnosti 30 Mpa</t>
  </si>
  <si>
    <t>1670951188</t>
  </si>
  <si>
    <t>42</t>
  </si>
  <si>
    <t>998771202</t>
  </si>
  <si>
    <t>Přesun hmot procentní pro podlahy z dlaždic v objektech v do 12 m</t>
  </si>
  <si>
    <t>%</t>
  </si>
  <si>
    <t>986828382</t>
  </si>
  <si>
    <t>43</t>
  </si>
  <si>
    <t>783301311</t>
  </si>
  <si>
    <t>Odmaštění zámečnických konstrukcí vodou ředitelným odmašťovačem</t>
  </si>
  <si>
    <t>-1721301253</t>
  </si>
  <si>
    <t>44</t>
  </si>
  <si>
    <t>783306807</t>
  </si>
  <si>
    <t>Odstranění nátěru ze zámečnických konstrukcí odstraňovačem nátěrů</t>
  </si>
  <si>
    <t>-183460335</t>
  </si>
  <si>
    <t>45</t>
  </si>
  <si>
    <t>783324101</t>
  </si>
  <si>
    <t>Základní jednonásobný  akrylátový nátěr zámečnických konstrukcí</t>
  </si>
  <si>
    <t>-1220588318</t>
  </si>
  <si>
    <t>46</t>
  </si>
  <si>
    <t>783325101</t>
  </si>
  <si>
    <t>Mezinátěr jednonásobný akrylátový mezinátěr zámečnických konstrukcí</t>
  </si>
  <si>
    <t>934970117</t>
  </si>
  <si>
    <t>47</t>
  </si>
  <si>
    <t>783327101</t>
  </si>
  <si>
    <t>Krycí jednonásobný akrylátový nátěr zámečnických konstrukcí</t>
  </si>
  <si>
    <t>1119230755</t>
  </si>
  <si>
    <t>25*2</t>
  </si>
  <si>
    <t>48</t>
  </si>
  <si>
    <t>784121001</t>
  </si>
  <si>
    <t>Oškrabání malby v mísnostech výšky do 3,80 m</t>
  </si>
  <si>
    <t>1579185917</t>
  </si>
  <si>
    <t>31,50</t>
  </si>
  <si>
    <t>49</t>
  </si>
  <si>
    <t>784121005</t>
  </si>
  <si>
    <t>Oškrabání malby v mísnostech výšky přes 5,00 m</t>
  </si>
  <si>
    <t>-77473561</t>
  </si>
  <si>
    <t>50</t>
  </si>
  <si>
    <t>784181121</t>
  </si>
  <si>
    <t>Hloubková jednonásobná penetrace podkladu v místnostech výšky do 3,80 m</t>
  </si>
  <si>
    <t>982422507</t>
  </si>
  <si>
    <t>51</t>
  </si>
  <si>
    <t>784181125</t>
  </si>
  <si>
    <t>Hloubková jednonásobná penetrace podkladu v místnostech výšky přes 5,00 m</t>
  </si>
  <si>
    <t>-454139035</t>
  </si>
  <si>
    <t>52</t>
  </si>
  <si>
    <t>784211101</t>
  </si>
  <si>
    <t>Dvojnásobné bílé malby ze směsí za mokra výborně otěruvzdorných v místnostech výšky do 3,80 m</t>
  </si>
  <si>
    <t>1894837632</t>
  </si>
  <si>
    <t>53</t>
  </si>
  <si>
    <t>784211105</t>
  </si>
  <si>
    <t>Dvojnásobné bílé malby ze směsí za mokra výborně otěruvzdorných v místnostech výšky přes 5,00 m</t>
  </si>
  <si>
    <t>-518668878</t>
  </si>
  <si>
    <t>VP - Vícepráce</t>
  </si>
  <si>
    <t>PN</t>
  </si>
  <si>
    <t>VON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</si>
  <si>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</si>
  <si>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</si>
  <si>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</si>
  <si>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>032002000</t>
  </si>
  <si>
    <t>Vybavení staveniště</t>
  </si>
  <si>
    <t>Kč</t>
  </si>
  <si>
    <t>1024</t>
  </si>
  <si>
    <t>897197772</t>
  </si>
  <si>
    <t>032903000</t>
  </si>
  <si>
    <t>Náklady na provoz a údržbu vybavení staveniště</t>
  </si>
  <si>
    <t>-559967315</t>
  </si>
  <si>
    <t>034002000</t>
  </si>
  <si>
    <t>Zabezpečení staveniště</t>
  </si>
  <si>
    <t>1546859636</t>
  </si>
  <si>
    <t>034503000</t>
  </si>
  <si>
    <t>Informační tabule na staveništi</t>
  </si>
  <si>
    <t>1155634489</t>
  </si>
  <si>
    <t>039002000</t>
  </si>
  <si>
    <t>Zrušení zařízení staveniště</t>
  </si>
  <si>
    <t>2035191210</t>
  </si>
  <si>
    <t>071002000</t>
  </si>
  <si>
    <t>Provoz investora, třetích osob</t>
  </si>
  <si>
    <t>-1413601881</t>
  </si>
  <si>
    <t>075603000</t>
  </si>
  <si>
    <t>Jiná ochranná pásma, respektování veškerých inženýrských sítí</t>
  </si>
  <si>
    <t>-334959933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</si>
</sst>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>
      <alignment vertical="center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4" fontId="25" fillId="6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1</xdr:col>
      <xdr:colOff>53340</xdr:colOff>
      <xdr:row>37</xdr:row>
      <xdr:rowOff>38100</xdr:rowOff>
    </xdr:from>
    <xdr:to>
      <xdr:col>42</xdr:col>
      <xdr:colOff>30480</xdr:colOff>
      <xdr:row>47</xdr:row>
      <xdr:rowOff>91440</xdr:rowOff>
    </xdr:to>
    <xdr:sp macro="" textlink="">
      <xdr:nvSpPr>
        <xdr:cNvPr id="3" name="TextovéPole 2"/>
        <xdr:cNvSpPr txBox="1"/>
      </xdr:nvSpPr>
      <xdr:spPr>
        <a:xfrm>
          <a:off x="434340" y="6591300"/>
          <a:ext cx="5844540" cy="16078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9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Poznámka :</a:t>
          </a:r>
          <a:endParaRPr lang="cs-CZ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Každá položka výkazu výměr musí být v rámci nabídkového rozpočtu nabídnuta kompletní, včetně všech pomocných konstrukcí a prací potřebných k řádnému a provozuschopnému dokončení díla. Zadavatel nebude v průběhu realizace díla akceptovat požadavky na zvýšení ceny díla o cenu konstrukcí a prací, které uchazeč objektivně mohl případně měl předpokládat při vynaložení odborné péče při zpracování nabídkové ceny v součinnosti s příslušnou projektovou dokumentací stavby. Uchazeč o zakázku je odpovědný za cenu díla.</a:t>
          </a:r>
        </a:p>
        <a:p>
          <a:r>
            <a:rPr lang="cs-CZ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Uchazeč do nabídkové ceny zahrne také náklady spojené s umístěním stavby. Jedná se zejména o náklady na zřízení, údržbu a odstranění objektů zařízení staveniště včetně vnitrostaveništních komunikací a skladovacích ploch, provozní vlivy, mimostaveništní doprava, náklady na kompletační činnost a zpracování dokumentace skutečného provedení stavby.</a:t>
          </a:r>
        </a:p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98"/>
  <sheetViews>
    <sheetView showGridLines="0" tabSelected="1" workbookViewId="0">
      <pane ySplit="1" topLeftCell="A2" activePane="bottomLeft" state="frozen"/>
      <selection pane="bottomLeft" activeCell="BE45" sqref="BE45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R2" s="192" t="s">
        <v>8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207" t="s">
        <v>12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5"/>
      <c r="AS4" s="19" t="s">
        <v>13</v>
      </c>
      <c r="BE4" s="26" t="s">
        <v>14</v>
      </c>
      <c r="BS4" s="20" t="s">
        <v>15</v>
      </c>
    </row>
    <row r="5" spans="1:73" ht="14.4" customHeight="1">
      <c r="B5" s="24"/>
      <c r="C5" s="27"/>
      <c r="D5" s="28" t="s">
        <v>16</v>
      </c>
      <c r="E5" s="27"/>
      <c r="F5" s="27"/>
      <c r="G5" s="27"/>
      <c r="H5" s="27"/>
      <c r="I5" s="27"/>
      <c r="J5" s="27"/>
      <c r="K5" s="227" t="s">
        <v>17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7"/>
      <c r="AQ5" s="25"/>
      <c r="BE5" s="225" t="s">
        <v>18</v>
      </c>
      <c r="BS5" s="20" t="s">
        <v>9</v>
      </c>
    </row>
    <row r="6" spans="1:73" ht="36.9" customHeight="1">
      <c r="B6" s="24"/>
      <c r="C6" s="27"/>
      <c r="D6" s="30" t="s">
        <v>19</v>
      </c>
      <c r="E6" s="27"/>
      <c r="F6" s="27"/>
      <c r="G6" s="27"/>
      <c r="H6" s="27"/>
      <c r="I6" s="27"/>
      <c r="J6" s="27"/>
      <c r="K6" s="229" t="s">
        <v>20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7"/>
      <c r="AQ6" s="25"/>
      <c r="BE6" s="226"/>
      <c r="BS6" s="20" t="s">
        <v>9</v>
      </c>
    </row>
    <row r="7" spans="1:73" ht="14.4" customHeight="1">
      <c r="B7" s="24"/>
      <c r="C7" s="27"/>
      <c r="D7" s="31" t="s">
        <v>21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22</v>
      </c>
      <c r="AL7" s="27"/>
      <c r="AM7" s="27"/>
      <c r="AN7" s="29" t="s">
        <v>5</v>
      </c>
      <c r="AO7" s="27"/>
      <c r="AP7" s="27"/>
      <c r="AQ7" s="25"/>
      <c r="BE7" s="226"/>
      <c r="BS7" s="20" t="s">
        <v>9</v>
      </c>
    </row>
    <row r="8" spans="1:73" ht="14.4" customHeight="1">
      <c r="B8" s="24"/>
      <c r="C8" s="27"/>
      <c r="D8" s="31" t="s">
        <v>23</v>
      </c>
      <c r="E8" s="27"/>
      <c r="F8" s="27"/>
      <c r="G8" s="27"/>
      <c r="H8" s="27"/>
      <c r="I8" s="27"/>
      <c r="J8" s="27"/>
      <c r="K8" s="29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25</v>
      </c>
      <c r="AL8" s="27"/>
      <c r="AM8" s="27"/>
      <c r="AN8" s="32" t="s">
        <v>26</v>
      </c>
      <c r="AO8" s="27"/>
      <c r="AP8" s="27"/>
      <c r="AQ8" s="25"/>
      <c r="BE8" s="226"/>
      <c r="BS8" s="20" t="s">
        <v>9</v>
      </c>
    </row>
    <row r="9" spans="1:73" ht="14.4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226"/>
      <c r="BS9" s="20" t="s">
        <v>9</v>
      </c>
    </row>
    <row r="10" spans="1:73" ht="14.4" customHeight="1">
      <c r="B10" s="24"/>
      <c r="C10" s="27"/>
      <c r="D10" s="31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28</v>
      </c>
      <c r="AL10" s="27"/>
      <c r="AM10" s="27"/>
      <c r="AN10" s="29" t="s">
        <v>5</v>
      </c>
      <c r="AO10" s="27"/>
      <c r="AP10" s="27"/>
      <c r="AQ10" s="25"/>
      <c r="BE10" s="226"/>
      <c r="BS10" s="20" t="s">
        <v>9</v>
      </c>
    </row>
    <row r="11" spans="1:73" ht="18.45" customHeight="1">
      <c r="B11" s="24"/>
      <c r="C11" s="27"/>
      <c r="D11" s="27"/>
      <c r="E11" s="29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30</v>
      </c>
      <c r="AL11" s="27"/>
      <c r="AM11" s="27"/>
      <c r="AN11" s="29" t="s">
        <v>5</v>
      </c>
      <c r="AO11" s="27"/>
      <c r="AP11" s="27"/>
      <c r="AQ11" s="25"/>
      <c r="BE11" s="226"/>
      <c r="BS11" s="20" t="s">
        <v>9</v>
      </c>
    </row>
    <row r="12" spans="1:73" ht="6.9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226"/>
      <c r="BS12" s="20" t="s">
        <v>9</v>
      </c>
    </row>
    <row r="13" spans="1:73" ht="14.4" customHeight="1">
      <c r="B13" s="24"/>
      <c r="C13" s="27"/>
      <c r="D13" s="31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28</v>
      </c>
      <c r="AL13" s="27"/>
      <c r="AM13" s="27"/>
      <c r="AN13" s="33" t="s">
        <v>32</v>
      </c>
      <c r="AO13" s="27"/>
      <c r="AP13" s="27"/>
      <c r="AQ13" s="25"/>
      <c r="BE13" s="226"/>
      <c r="BS13" s="20" t="s">
        <v>9</v>
      </c>
    </row>
    <row r="14" spans="1:73" ht="13.2">
      <c r="B14" s="24"/>
      <c r="C14" s="27"/>
      <c r="D14" s="27"/>
      <c r="E14" s="230" t="s">
        <v>32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31" t="s">
        <v>30</v>
      </c>
      <c r="AL14" s="27"/>
      <c r="AM14" s="27"/>
      <c r="AN14" s="33" t="s">
        <v>32</v>
      </c>
      <c r="AO14" s="27"/>
      <c r="AP14" s="27"/>
      <c r="AQ14" s="25"/>
      <c r="BE14" s="226"/>
      <c r="BS14" s="20" t="s">
        <v>9</v>
      </c>
    </row>
    <row r="15" spans="1:73" ht="6.9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226"/>
      <c r="BS15" s="20" t="s">
        <v>6</v>
      </c>
    </row>
    <row r="16" spans="1:73" ht="14.4" customHeight="1">
      <c r="B16" s="24"/>
      <c r="C16" s="27"/>
      <c r="D16" s="31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28</v>
      </c>
      <c r="AL16" s="27"/>
      <c r="AM16" s="27"/>
      <c r="AN16" s="29" t="s">
        <v>5</v>
      </c>
      <c r="AO16" s="27"/>
      <c r="AP16" s="27"/>
      <c r="AQ16" s="25"/>
      <c r="BE16" s="226"/>
      <c r="BS16" s="20" t="s">
        <v>6</v>
      </c>
    </row>
    <row r="17" spans="2:71" ht="18.45" customHeight="1">
      <c r="B17" s="24"/>
      <c r="C17" s="27"/>
      <c r="D17" s="27"/>
      <c r="E17" s="29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30</v>
      </c>
      <c r="AL17" s="27"/>
      <c r="AM17" s="27"/>
      <c r="AN17" s="29" t="s">
        <v>5</v>
      </c>
      <c r="AO17" s="27"/>
      <c r="AP17" s="27"/>
      <c r="AQ17" s="25"/>
      <c r="BE17" s="226"/>
      <c r="BS17" s="20" t="s">
        <v>35</v>
      </c>
    </row>
    <row r="18" spans="2:71" ht="6.9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226"/>
      <c r="BS18" s="20" t="s">
        <v>9</v>
      </c>
    </row>
    <row r="19" spans="2:71" ht="14.4" customHeight="1">
      <c r="B19" s="24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28</v>
      </c>
      <c r="AL19" s="27"/>
      <c r="AM19" s="27"/>
      <c r="AN19" s="29" t="s">
        <v>5</v>
      </c>
      <c r="AO19" s="27"/>
      <c r="AP19" s="27"/>
      <c r="AQ19" s="25"/>
      <c r="BE19" s="226"/>
      <c r="BS19" s="20" t="s">
        <v>9</v>
      </c>
    </row>
    <row r="20" spans="2:71" ht="18.45" customHeight="1">
      <c r="B20" s="24"/>
      <c r="C20" s="27"/>
      <c r="D20" s="27"/>
      <c r="E20" s="29" t="s">
        <v>37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30</v>
      </c>
      <c r="AL20" s="27"/>
      <c r="AM20" s="27"/>
      <c r="AN20" s="29" t="s">
        <v>5</v>
      </c>
      <c r="AO20" s="27"/>
      <c r="AP20" s="27"/>
      <c r="AQ20" s="25"/>
      <c r="BE20" s="226"/>
    </row>
    <row r="21" spans="2:71" ht="6.9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226"/>
    </row>
    <row r="22" spans="2:71" ht="13.2">
      <c r="B22" s="24"/>
      <c r="C22" s="27"/>
      <c r="D22" s="31" t="s">
        <v>38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226"/>
    </row>
    <row r="23" spans="2:71" ht="14.4" customHeight="1">
      <c r="B23" s="24"/>
      <c r="C23" s="27"/>
      <c r="D23" s="27"/>
      <c r="E23" s="232" t="s">
        <v>5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7"/>
      <c r="AP23" s="27"/>
      <c r="AQ23" s="25"/>
      <c r="BE23" s="226"/>
    </row>
    <row r="24" spans="2:71" ht="6.9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226"/>
    </row>
    <row r="25" spans="2:71" ht="6.9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226"/>
    </row>
    <row r="26" spans="2:71" ht="14.4" customHeight="1">
      <c r="B26" s="24"/>
      <c r="C26" s="27"/>
      <c r="D26" s="35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33">
        <f>ROUND(AG87,2)</f>
        <v>0</v>
      </c>
      <c r="AL26" s="228"/>
      <c r="AM26" s="228"/>
      <c r="AN26" s="228"/>
      <c r="AO26" s="228"/>
      <c r="AP26" s="27"/>
      <c r="AQ26" s="25"/>
      <c r="BE26" s="226"/>
    </row>
    <row r="27" spans="2:71" ht="14.4" customHeight="1">
      <c r="B27" s="24"/>
      <c r="C27" s="27"/>
      <c r="D27" s="35" t="s">
        <v>40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33">
        <f>ROUND(AG91,2)</f>
        <v>0</v>
      </c>
      <c r="AL27" s="233"/>
      <c r="AM27" s="233"/>
      <c r="AN27" s="233"/>
      <c r="AO27" s="233"/>
      <c r="AP27" s="27"/>
      <c r="AQ27" s="25"/>
      <c r="BE27" s="226"/>
    </row>
    <row r="28" spans="2:71" s="1" customFormat="1" ht="6.9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26"/>
    </row>
    <row r="29" spans="2:71" s="1" customFormat="1" ht="25.95" customHeight="1">
      <c r="B29" s="36"/>
      <c r="C29" s="37"/>
      <c r="D29" s="39" t="s">
        <v>41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34">
        <f>ROUND(AK26+AK27,2)</f>
        <v>0</v>
      </c>
      <c r="AL29" s="235"/>
      <c r="AM29" s="235"/>
      <c r="AN29" s="235"/>
      <c r="AO29" s="235"/>
      <c r="AP29" s="37"/>
      <c r="AQ29" s="38"/>
      <c r="BE29" s="226"/>
    </row>
    <row r="30" spans="2:71" s="1" customFormat="1" ht="6.9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26"/>
    </row>
    <row r="31" spans="2:71" s="2" customFormat="1" ht="14.4" customHeight="1">
      <c r="B31" s="41"/>
      <c r="C31" s="42"/>
      <c r="D31" s="43" t="s">
        <v>42</v>
      </c>
      <c r="E31" s="42"/>
      <c r="F31" s="43" t="s">
        <v>43</v>
      </c>
      <c r="G31" s="42"/>
      <c r="H31" s="42"/>
      <c r="I31" s="42"/>
      <c r="J31" s="42"/>
      <c r="K31" s="42"/>
      <c r="L31" s="216">
        <v>0.21</v>
      </c>
      <c r="M31" s="217"/>
      <c r="N31" s="217"/>
      <c r="O31" s="217"/>
      <c r="P31" s="42"/>
      <c r="Q31" s="42"/>
      <c r="R31" s="42"/>
      <c r="S31" s="42"/>
      <c r="T31" s="45" t="s">
        <v>44</v>
      </c>
      <c r="U31" s="42"/>
      <c r="V31" s="42"/>
      <c r="W31" s="218">
        <f>ROUND(AZ87+SUM(CD92:CD96),2)</f>
        <v>0</v>
      </c>
      <c r="X31" s="217"/>
      <c r="Y31" s="217"/>
      <c r="Z31" s="217"/>
      <c r="AA31" s="217"/>
      <c r="AB31" s="217"/>
      <c r="AC31" s="217"/>
      <c r="AD31" s="217"/>
      <c r="AE31" s="217"/>
      <c r="AF31" s="42"/>
      <c r="AG31" s="42"/>
      <c r="AH31" s="42"/>
      <c r="AI31" s="42"/>
      <c r="AJ31" s="42"/>
      <c r="AK31" s="218">
        <f>ROUND(AV87+SUM(BY92:BY96),2)</f>
        <v>0</v>
      </c>
      <c r="AL31" s="217"/>
      <c r="AM31" s="217"/>
      <c r="AN31" s="217"/>
      <c r="AO31" s="217"/>
      <c r="AP31" s="42"/>
      <c r="AQ31" s="46"/>
      <c r="BE31" s="226"/>
    </row>
    <row r="32" spans="2:71" s="2" customFormat="1" ht="14.4" customHeight="1">
      <c r="B32" s="41"/>
      <c r="C32" s="42"/>
      <c r="D32" s="42"/>
      <c r="E32" s="42"/>
      <c r="F32" s="43" t="s">
        <v>45</v>
      </c>
      <c r="G32" s="42"/>
      <c r="H32" s="42"/>
      <c r="I32" s="42"/>
      <c r="J32" s="42"/>
      <c r="K32" s="42"/>
      <c r="L32" s="216">
        <v>0.15</v>
      </c>
      <c r="M32" s="217"/>
      <c r="N32" s="217"/>
      <c r="O32" s="217"/>
      <c r="P32" s="42"/>
      <c r="Q32" s="42"/>
      <c r="R32" s="42"/>
      <c r="S32" s="42"/>
      <c r="T32" s="45" t="s">
        <v>44</v>
      </c>
      <c r="U32" s="42"/>
      <c r="V32" s="42"/>
      <c r="W32" s="218">
        <f>ROUND(BA87+SUM(CE92:CE96),2)</f>
        <v>0</v>
      </c>
      <c r="X32" s="217"/>
      <c r="Y32" s="217"/>
      <c r="Z32" s="217"/>
      <c r="AA32" s="217"/>
      <c r="AB32" s="217"/>
      <c r="AC32" s="217"/>
      <c r="AD32" s="217"/>
      <c r="AE32" s="217"/>
      <c r="AF32" s="42"/>
      <c r="AG32" s="42"/>
      <c r="AH32" s="42"/>
      <c r="AI32" s="42"/>
      <c r="AJ32" s="42"/>
      <c r="AK32" s="218">
        <f>ROUND(AW87+SUM(BZ92:BZ96),2)</f>
        <v>0</v>
      </c>
      <c r="AL32" s="217"/>
      <c r="AM32" s="217"/>
      <c r="AN32" s="217"/>
      <c r="AO32" s="217"/>
      <c r="AP32" s="42"/>
      <c r="AQ32" s="46"/>
      <c r="BE32" s="226"/>
    </row>
    <row r="33" spans="2:57" s="2" customFormat="1" ht="14.4" hidden="1" customHeight="1">
      <c r="B33" s="41"/>
      <c r="C33" s="42"/>
      <c r="D33" s="42"/>
      <c r="E33" s="42"/>
      <c r="F33" s="43" t="s">
        <v>46</v>
      </c>
      <c r="G33" s="42"/>
      <c r="H33" s="42"/>
      <c r="I33" s="42"/>
      <c r="J33" s="42"/>
      <c r="K33" s="42"/>
      <c r="L33" s="216">
        <v>0.21</v>
      </c>
      <c r="M33" s="217"/>
      <c r="N33" s="217"/>
      <c r="O33" s="217"/>
      <c r="P33" s="42"/>
      <c r="Q33" s="42"/>
      <c r="R33" s="42"/>
      <c r="S33" s="42"/>
      <c r="T33" s="45" t="s">
        <v>44</v>
      </c>
      <c r="U33" s="42"/>
      <c r="V33" s="42"/>
      <c r="W33" s="218">
        <f>ROUND(BB87+SUM(CF92:CF96),2)</f>
        <v>0</v>
      </c>
      <c r="X33" s="217"/>
      <c r="Y33" s="217"/>
      <c r="Z33" s="217"/>
      <c r="AA33" s="217"/>
      <c r="AB33" s="217"/>
      <c r="AC33" s="217"/>
      <c r="AD33" s="217"/>
      <c r="AE33" s="217"/>
      <c r="AF33" s="42"/>
      <c r="AG33" s="42"/>
      <c r="AH33" s="42"/>
      <c r="AI33" s="42"/>
      <c r="AJ33" s="42"/>
      <c r="AK33" s="218">
        <v>0</v>
      </c>
      <c r="AL33" s="217"/>
      <c r="AM33" s="217"/>
      <c r="AN33" s="217"/>
      <c r="AO33" s="217"/>
      <c r="AP33" s="42"/>
      <c r="AQ33" s="46"/>
      <c r="BE33" s="226"/>
    </row>
    <row r="34" spans="2:57" s="2" customFormat="1" ht="14.4" hidden="1" customHeight="1">
      <c r="B34" s="41"/>
      <c r="C34" s="42"/>
      <c r="D34" s="42"/>
      <c r="E34" s="42"/>
      <c r="F34" s="43" t="s">
        <v>47</v>
      </c>
      <c r="G34" s="42"/>
      <c r="H34" s="42"/>
      <c r="I34" s="42"/>
      <c r="J34" s="42"/>
      <c r="K34" s="42"/>
      <c r="L34" s="216">
        <v>0.15</v>
      </c>
      <c r="M34" s="217"/>
      <c r="N34" s="217"/>
      <c r="O34" s="217"/>
      <c r="P34" s="42"/>
      <c r="Q34" s="42"/>
      <c r="R34" s="42"/>
      <c r="S34" s="42"/>
      <c r="T34" s="45" t="s">
        <v>44</v>
      </c>
      <c r="U34" s="42"/>
      <c r="V34" s="42"/>
      <c r="W34" s="218">
        <f>ROUND(BC87+SUM(CG92:CG96),2)</f>
        <v>0</v>
      </c>
      <c r="X34" s="217"/>
      <c r="Y34" s="217"/>
      <c r="Z34" s="217"/>
      <c r="AA34" s="217"/>
      <c r="AB34" s="217"/>
      <c r="AC34" s="217"/>
      <c r="AD34" s="217"/>
      <c r="AE34" s="217"/>
      <c r="AF34" s="42"/>
      <c r="AG34" s="42"/>
      <c r="AH34" s="42"/>
      <c r="AI34" s="42"/>
      <c r="AJ34" s="42"/>
      <c r="AK34" s="218">
        <v>0</v>
      </c>
      <c r="AL34" s="217"/>
      <c r="AM34" s="217"/>
      <c r="AN34" s="217"/>
      <c r="AO34" s="217"/>
      <c r="AP34" s="42"/>
      <c r="AQ34" s="46"/>
      <c r="BE34" s="226"/>
    </row>
    <row r="35" spans="2:57" s="2" customFormat="1" ht="14.4" hidden="1" customHeight="1">
      <c r="B35" s="41"/>
      <c r="C35" s="42"/>
      <c r="D35" s="42"/>
      <c r="E35" s="42"/>
      <c r="F35" s="43" t="s">
        <v>48</v>
      </c>
      <c r="G35" s="42"/>
      <c r="H35" s="42"/>
      <c r="I35" s="42"/>
      <c r="J35" s="42"/>
      <c r="K35" s="42"/>
      <c r="L35" s="216">
        <v>0</v>
      </c>
      <c r="M35" s="217"/>
      <c r="N35" s="217"/>
      <c r="O35" s="217"/>
      <c r="P35" s="42"/>
      <c r="Q35" s="42"/>
      <c r="R35" s="42"/>
      <c r="S35" s="42"/>
      <c r="T35" s="45" t="s">
        <v>44</v>
      </c>
      <c r="U35" s="42"/>
      <c r="V35" s="42"/>
      <c r="W35" s="218">
        <f>ROUND(BD87+SUM(CH92:CH96),2)</f>
        <v>0</v>
      </c>
      <c r="X35" s="217"/>
      <c r="Y35" s="217"/>
      <c r="Z35" s="217"/>
      <c r="AA35" s="217"/>
      <c r="AB35" s="217"/>
      <c r="AC35" s="217"/>
      <c r="AD35" s="217"/>
      <c r="AE35" s="217"/>
      <c r="AF35" s="42"/>
      <c r="AG35" s="42"/>
      <c r="AH35" s="42"/>
      <c r="AI35" s="42"/>
      <c r="AJ35" s="42"/>
      <c r="AK35" s="218">
        <v>0</v>
      </c>
      <c r="AL35" s="217"/>
      <c r="AM35" s="217"/>
      <c r="AN35" s="217"/>
      <c r="AO35" s="217"/>
      <c r="AP35" s="42"/>
      <c r="AQ35" s="46"/>
    </row>
    <row r="36" spans="2:57" s="1" customFormat="1" ht="6.9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5" customHeight="1">
      <c r="B37" s="36"/>
      <c r="C37" s="47"/>
      <c r="D37" s="48" t="s">
        <v>49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50</v>
      </c>
      <c r="U37" s="49"/>
      <c r="V37" s="49"/>
      <c r="W37" s="49"/>
      <c r="X37" s="219" t="s">
        <v>51</v>
      </c>
      <c r="Y37" s="220"/>
      <c r="Z37" s="220"/>
      <c r="AA37" s="220"/>
      <c r="AB37" s="220"/>
      <c r="AC37" s="49"/>
      <c r="AD37" s="49"/>
      <c r="AE37" s="49"/>
      <c r="AF37" s="49"/>
      <c r="AG37" s="49"/>
      <c r="AH37" s="49"/>
      <c r="AI37" s="49"/>
      <c r="AJ37" s="49"/>
      <c r="AK37" s="221">
        <f>SUM(AK29:AK35)</f>
        <v>0</v>
      </c>
      <c r="AL37" s="220"/>
      <c r="AM37" s="220"/>
      <c r="AN37" s="220"/>
      <c r="AO37" s="222"/>
      <c r="AP37" s="47"/>
      <c r="AQ37" s="38"/>
    </row>
    <row r="38" spans="2:57" s="1" customFormat="1" ht="14.4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4.4">
      <c r="B49" s="36"/>
      <c r="C49" s="37"/>
      <c r="D49" s="51" t="s">
        <v>52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53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 ht="14.4">
      <c r="B58" s="36"/>
      <c r="C58" s="37"/>
      <c r="D58" s="56" t="s">
        <v>54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55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54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55</v>
      </c>
      <c r="AN58" s="57"/>
      <c r="AO58" s="59"/>
      <c r="AP58" s="37"/>
      <c r="AQ58" s="38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4.4">
      <c r="B60" s="36"/>
      <c r="C60" s="37"/>
      <c r="D60" s="51" t="s">
        <v>56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57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 ht="14.4">
      <c r="B69" s="36"/>
      <c r="C69" s="37"/>
      <c r="D69" s="56" t="s">
        <v>54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55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54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55</v>
      </c>
      <c r="AN69" s="57"/>
      <c r="AO69" s="59"/>
      <c r="AP69" s="37"/>
      <c r="AQ69" s="38"/>
    </row>
    <row r="70" spans="2:43" s="1" customFormat="1" ht="6.9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" customHeight="1">
      <c r="B76" s="36"/>
      <c r="C76" s="207" t="s">
        <v>58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8"/>
    </row>
    <row r="77" spans="2:43" s="3" customFormat="1" ht="14.4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055/04/06/2018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09" t="str">
        <f>K6</f>
        <v>Oprava podlahy tělocvičny a zázemí ZŠ Na Příkopech 895 Chomutov - 2. ETAPA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71"/>
      <c r="AQ78" s="72"/>
    </row>
    <row r="79" spans="2:43" s="1" customFormat="1" ht="6.9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3.2">
      <c r="B80" s="36"/>
      <c r="C80" s="31" t="s">
        <v>23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Chomutov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25</v>
      </c>
      <c r="AJ80" s="37"/>
      <c r="AK80" s="37"/>
      <c r="AL80" s="37"/>
      <c r="AM80" s="74" t="str">
        <f>IF(AN8= "","",AN8)</f>
        <v>4. 6. 2018</v>
      </c>
      <c r="AN80" s="37"/>
      <c r="AO80" s="37"/>
      <c r="AP80" s="37"/>
      <c r="AQ80" s="38"/>
    </row>
    <row r="81" spans="1:89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3.2">
      <c r="B82" s="36"/>
      <c r="C82" s="31" t="s">
        <v>27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Město Chomutov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33</v>
      </c>
      <c r="AJ82" s="37"/>
      <c r="AK82" s="37"/>
      <c r="AL82" s="37"/>
      <c r="AM82" s="211" t="str">
        <f>IF(E17="","",E17)</f>
        <v>Ing. Marian Zach</v>
      </c>
      <c r="AN82" s="211"/>
      <c r="AO82" s="211"/>
      <c r="AP82" s="211"/>
      <c r="AQ82" s="38"/>
      <c r="AS82" s="212" t="s">
        <v>59</v>
      </c>
      <c r="AT82" s="213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 ht="13.2">
      <c r="B83" s="36"/>
      <c r="C83" s="31" t="s">
        <v>31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36</v>
      </c>
      <c r="AJ83" s="37"/>
      <c r="AK83" s="37"/>
      <c r="AL83" s="37"/>
      <c r="AM83" s="211" t="str">
        <f>IF(E20="","",E20)</f>
        <v>Pavel Šouta</v>
      </c>
      <c r="AN83" s="211"/>
      <c r="AO83" s="211"/>
      <c r="AP83" s="211"/>
      <c r="AQ83" s="38"/>
      <c r="AS83" s="214"/>
      <c r="AT83" s="215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8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14"/>
      <c r="AT84" s="215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03" t="s">
        <v>60</v>
      </c>
      <c r="D85" s="204"/>
      <c r="E85" s="204"/>
      <c r="F85" s="204"/>
      <c r="G85" s="204"/>
      <c r="H85" s="76"/>
      <c r="I85" s="205" t="s">
        <v>61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62</v>
      </c>
      <c r="AH85" s="204"/>
      <c r="AI85" s="204"/>
      <c r="AJ85" s="204"/>
      <c r="AK85" s="204"/>
      <c r="AL85" s="204"/>
      <c r="AM85" s="204"/>
      <c r="AN85" s="205" t="s">
        <v>63</v>
      </c>
      <c r="AO85" s="204"/>
      <c r="AP85" s="206"/>
      <c r="AQ85" s="38"/>
      <c r="AS85" s="77" t="s">
        <v>64</v>
      </c>
      <c r="AT85" s="78" t="s">
        <v>65</v>
      </c>
      <c r="AU85" s="78" t="s">
        <v>66</v>
      </c>
      <c r="AV85" s="78" t="s">
        <v>67</v>
      </c>
      <c r="AW85" s="78" t="s">
        <v>68</v>
      </c>
      <c r="AX85" s="78" t="s">
        <v>69</v>
      </c>
      <c r="AY85" s="78" t="s">
        <v>70</v>
      </c>
      <c r="AZ85" s="78" t="s">
        <v>71</v>
      </c>
      <c r="BA85" s="78" t="s">
        <v>72</v>
      </c>
      <c r="BB85" s="78" t="s">
        <v>73</v>
      </c>
      <c r="BC85" s="78" t="s">
        <v>74</v>
      </c>
      <c r="BD85" s="79" t="s">
        <v>75</v>
      </c>
    </row>
    <row r="86" spans="1:89" s="1" customFormat="1" ht="10.8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" customHeight="1">
      <c r="B87" s="69"/>
      <c r="C87" s="81" t="s">
        <v>76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198">
        <f>ROUND(SUM(AG88:AG89),2)</f>
        <v>0</v>
      </c>
      <c r="AH87" s="198"/>
      <c r="AI87" s="198"/>
      <c r="AJ87" s="198"/>
      <c r="AK87" s="198"/>
      <c r="AL87" s="198"/>
      <c r="AM87" s="198"/>
      <c r="AN87" s="199">
        <f>SUM(AG87,AT87)</f>
        <v>0</v>
      </c>
      <c r="AO87" s="199"/>
      <c r="AP87" s="199"/>
      <c r="AQ87" s="72"/>
      <c r="AS87" s="83">
        <f>ROUND(SUM(AS88:AS89),2)</f>
        <v>0</v>
      </c>
      <c r="AT87" s="84">
        <f>ROUND(SUM(AV87:AW87),2)</f>
        <v>0</v>
      </c>
      <c r="AU87" s="85">
        <f>ROUND(SUM(AU88:AU89),5)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ROUND(SUM(AZ88:AZ89),2)</f>
        <v>0</v>
      </c>
      <c r="BA87" s="84">
        <f>ROUND(SUM(BA88:BA89),2)</f>
        <v>0</v>
      </c>
      <c r="BB87" s="84">
        <f>ROUND(SUM(BB88:BB89),2)</f>
        <v>0</v>
      </c>
      <c r="BC87" s="84">
        <f>ROUND(SUM(BC88:BC89),2)</f>
        <v>0</v>
      </c>
      <c r="BD87" s="86">
        <f>ROUND(SUM(BD88:BD89),2)</f>
        <v>0</v>
      </c>
      <c r="BS87" s="87" t="s">
        <v>77</v>
      </c>
      <c r="BT87" s="87" t="s">
        <v>78</v>
      </c>
      <c r="BU87" s="88" t="s">
        <v>79</v>
      </c>
      <c r="BV87" s="87" t="s">
        <v>80</v>
      </c>
      <c r="BW87" s="87" t="s">
        <v>81</v>
      </c>
      <c r="BX87" s="87" t="s">
        <v>82</v>
      </c>
    </row>
    <row r="88" spans="1:89" s="5" customFormat="1" ht="28.8" customHeight="1">
      <c r="A88" s="89" t="s">
        <v>83</v>
      </c>
      <c r="B88" s="90"/>
      <c r="C88" s="91"/>
      <c r="D88" s="202" t="s">
        <v>84</v>
      </c>
      <c r="E88" s="202"/>
      <c r="F88" s="202"/>
      <c r="G88" s="202"/>
      <c r="H88" s="202"/>
      <c r="I88" s="92"/>
      <c r="J88" s="202" t="s">
        <v>85</v>
      </c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0">
        <f>'SO 01 - Přípravné, bourac...'!M30</f>
        <v>0</v>
      </c>
      <c r="AH88" s="201"/>
      <c r="AI88" s="201"/>
      <c r="AJ88" s="201"/>
      <c r="AK88" s="201"/>
      <c r="AL88" s="201"/>
      <c r="AM88" s="201"/>
      <c r="AN88" s="200">
        <f>SUM(AG88,AT88)</f>
        <v>0</v>
      </c>
      <c r="AO88" s="201"/>
      <c r="AP88" s="201"/>
      <c r="AQ88" s="93"/>
      <c r="AS88" s="94">
        <f>'SO 01 - Přípravné, bourac...'!M28</f>
        <v>0</v>
      </c>
      <c r="AT88" s="95">
        <f>ROUND(SUM(AV88:AW88),2)</f>
        <v>0</v>
      </c>
      <c r="AU88" s="96">
        <f>'SO 01 - Přípravné, bourac...'!W125</f>
        <v>0</v>
      </c>
      <c r="AV88" s="95">
        <f>'SO 01 - Přípravné, bourac...'!M32</f>
        <v>0</v>
      </c>
      <c r="AW88" s="95">
        <f>'SO 01 - Přípravné, bourac...'!M33</f>
        <v>0</v>
      </c>
      <c r="AX88" s="95">
        <f>'SO 01 - Přípravné, bourac...'!M34</f>
        <v>0</v>
      </c>
      <c r="AY88" s="95">
        <f>'SO 01 - Přípravné, bourac...'!M35</f>
        <v>0</v>
      </c>
      <c r="AZ88" s="95">
        <f>'SO 01 - Přípravné, bourac...'!H32</f>
        <v>0</v>
      </c>
      <c r="BA88" s="95">
        <f>'SO 01 - Přípravné, bourac...'!H33</f>
        <v>0</v>
      </c>
      <c r="BB88" s="95">
        <f>'SO 01 - Přípravné, bourac...'!H34</f>
        <v>0</v>
      </c>
      <c r="BC88" s="95">
        <f>'SO 01 - Přípravné, bourac...'!H35</f>
        <v>0</v>
      </c>
      <c r="BD88" s="97">
        <f>'SO 01 - Přípravné, bourac...'!H36</f>
        <v>0</v>
      </c>
      <c r="BT88" s="98" t="s">
        <v>86</v>
      </c>
      <c r="BV88" s="98" t="s">
        <v>80</v>
      </c>
      <c r="BW88" s="98" t="s">
        <v>87</v>
      </c>
      <c r="BX88" s="98" t="s">
        <v>81</v>
      </c>
    </row>
    <row r="89" spans="1:89" s="5" customFormat="1" ht="14.4" customHeight="1">
      <c r="A89" s="89" t="s">
        <v>83</v>
      </c>
      <c r="B89" s="90"/>
      <c r="C89" s="91"/>
      <c r="D89" s="202" t="s">
        <v>88</v>
      </c>
      <c r="E89" s="202"/>
      <c r="F89" s="202"/>
      <c r="G89" s="202"/>
      <c r="H89" s="202"/>
      <c r="I89" s="92"/>
      <c r="J89" s="202" t="s">
        <v>89</v>
      </c>
      <c r="K89" s="202"/>
      <c r="L89" s="202"/>
      <c r="M89" s="202"/>
      <c r="N89" s="202"/>
      <c r="O89" s="202"/>
      <c r="P89" s="202"/>
      <c r="Q89" s="202"/>
      <c r="R89" s="202"/>
      <c r="S89" s="202"/>
      <c r="T89" s="202"/>
      <c r="U89" s="202"/>
      <c r="V89" s="202"/>
      <c r="W89" s="202"/>
      <c r="X89" s="202"/>
      <c r="Y89" s="202"/>
      <c r="Z89" s="202"/>
      <c r="AA89" s="202"/>
      <c r="AB89" s="202"/>
      <c r="AC89" s="202"/>
      <c r="AD89" s="202"/>
      <c r="AE89" s="202"/>
      <c r="AF89" s="202"/>
      <c r="AG89" s="200">
        <f>'VON - Vedlejší a ostatní ...'!M30</f>
        <v>0</v>
      </c>
      <c r="AH89" s="201"/>
      <c r="AI89" s="201"/>
      <c r="AJ89" s="201"/>
      <c r="AK89" s="201"/>
      <c r="AL89" s="201"/>
      <c r="AM89" s="201"/>
      <c r="AN89" s="200">
        <f>SUM(AG89,AT89)</f>
        <v>0</v>
      </c>
      <c r="AO89" s="201"/>
      <c r="AP89" s="201"/>
      <c r="AQ89" s="93"/>
      <c r="AS89" s="99">
        <f>'VON - Vedlejší a ostatní ...'!M28</f>
        <v>0</v>
      </c>
      <c r="AT89" s="100">
        <f>ROUND(SUM(AV89:AW89),2)</f>
        <v>0</v>
      </c>
      <c r="AU89" s="101">
        <f>'VON - Vedlejší a ostatní ...'!W118</f>
        <v>0</v>
      </c>
      <c r="AV89" s="100">
        <f>'VON - Vedlejší a ostatní ...'!M32</f>
        <v>0</v>
      </c>
      <c r="AW89" s="100">
        <f>'VON - Vedlejší a ostatní ...'!M33</f>
        <v>0</v>
      </c>
      <c r="AX89" s="100">
        <f>'VON - Vedlejší a ostatní ...'!M34</f>
        <v>0</v>
      </c>
      <c r="AY89" s="100">
        <f>'VON - Vedlejší a ostatní ...'!M35</f>
        <v>0</v>
      </c>
      <c r="AZ89" s="100">
        <f>'VON - Vedlejší a ostatní ...'!H32</f>
        <v>0</v>
      </c>
      <c r="BA89" s="100">
        <f>'VON - Vedlejší a ostatní ...'!H33</f>
        <v>0</v>
      </c>
      <c r="BB89" s="100">
        <f>'VON - Vedlejší a ostatní ...'!H34</f>
        <v>0</v>
      </c>
      <c r="BC89" s="100">
        <f>'VON - Vedlejší a ostatní ...'!H35</f>
        <v>0</v>
      </c>
      <c r="BD89" s="102">
        <f>'VON - Vedlejší a ostatní ...'!H36</f>
        <v>0</v>
      </c>
      <c r="BT89" s="98" t="s">
        <v>86</v>
      </c>
      <c r="BV89" s="98" t="s">
        <v>80</v>
      </c>
      <c r="BW89" s="98" t="s">
        <v>90</v>
      </c>
      <c r="BX89" s="98" t="s">
        <v>81</v>
      </c>
    </row>
    <row r="90" spans="1:89">
      <c r="B90" s="24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5"/>
    </row>
    <row r="91" spans="1:89" s="1" customFormat="1" ht="30" customHeight="1">
      <c r="B91" s="36"/>
      <c r="C91" s="81" t="s">
        <v>91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199">
        <f>ROUND(SUM(AG92:AG95),2)</f>
        <v>0</v>
      </c>
      <c r="AH91" s="199"/>
      <c r="AI91" s="199"/>
      <c r="AJ91" s="199"/>
      <c r="AK91" s="199"/>
      <c r="AL91" s="199"/>
      <c r="AM91" s="199"/>
      <c r="AN91" s="199">
        <f>ROUND(SUM(AN92:AN95),2)</f>
        <v>0</v>
      </c>
      <c r="AO91" s="199"/>
      <c r="AP91" s="199"/>
      <c r="AQ91" s="38"/>
      <c r="AS91" s="77" t="s">
        <v>92</v>
      </c>
      <c r="AT91" s="78" t="s">
        <v>93</v>
      </c>
      <c r="AU91" s="78" t="s">
        <v>42</v>
      </c>
      <c r="AV91" s="79" t="s">
        <v>65</v>
      </c>
    </row>
    <row r="92" spans="1:89" s="1" customFormat="1" ht="19.95" customHeight="1">
      <c r="B92" s="36"/>
      <c r="C92" s="37"/>
      <c r="D92" s="103" t="s">
        <v>94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196">
        <f>ROUND(AG87*AS92,2)</f>
        <v>0</v>
      </c>
      <c r="AH92" s="197"/>
      <c r="AI92" s="197"/>
      <c r="AJ92" s="197"/>
      <c r="AK92" s="197"/>
      <c r="AL92" s="197"/>
      <c r="AM92" s="197"/>
      <c r="AN92" s="197">
        <f>ROUND(AG92+AV92,2)</f>
        <v>0</v>
      </c>
      <c r="AO92" s="197"/>
      <c r="AP92" s="197"/>
      <c r="AQ92" s="38"/>
      <c r="AS92" s="104">
        <v>0</v>
      </c>
      <c r="AT92" s="105" t="s">
        <v>95</v>
      </c>
      <c r="AU92" s="105" t="s">
        <v>43</v>
      </c>
      <c r="AV92" s="106">
        <f>ROUND(IF(AU92="základní",AG92*L31,IF(AU92="snížená",AG92*L32,0)),2)</f>
        <v>0</v>
      </c>
      <c r="BV92" s="20" t="s">
        <v>96</v>
      </c>
      <c r="BY92" s="107">
        <f>IF(AU92="základní",AV92,0)</f>
        <v>0</v>
      </c>
      <c r="BZ92" s="107">
        <f>IF(AU92="snížená",AV92,0)</f>
        <v>0</v>
      </c>
      <c r="CA92" s="107">
        <v>0</v>
      </c>
      <c r="CB92" s="107">
        <v>0</v>
      </c>
      <c r="CC92" s="107">
        <v>0</v>
      </c>
      <c r="CD92" s="107">
        <f>IF(AU92="základní",AG92,0)</f>
        <v>0</v>
      </c>
      <c r="CE92" s="107">
        <f>IF(AU92="snížená",AG92,0)</f>
        <v>0</v>
      </c>
      <c r="CF92" s="107">
        <f>IF(AU92="zákl. přenesená",AG92,0)</f>
        <v>0</v>
      </c>
      <c r="CG92" s="107">
        <f>IF(AU92="sníž. přenesená",AG92,0)</f>
        <v>0</v>
      </c>
      <c r="CH92" s="107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>x</v>
      </c>
    </row>
    <row r="93" spans="1:89" s="1" customFormat="1" ht="19.95" customHeight="1">
      <c r="B93" s="36"/>
      <c r="C93" s="37"/>
      <c r="D93" s="194" t="s">
        <v>97</v>
      </c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7"/>
      <c r="AD93" s="37"/>
      <c r="AE93" s="37"/>
      <c r="AF93" s="37"/>
      <c r="AG93" s="196">
        <f>AG87*AS93</f>
        <v>0</v>
      </c>
      <c r="AH93" s="197"/>
      <c r="AI93" s="197"/>
      <c r="AJ93" s="197"/>
      <c r="AK93" s="197"/>
      <c r="AL93" s="197"/>
      <c r="AM93" s="197"/>
      <c r="AN93" s="197">
        <f>AG93+AV93</f>
        <v>0</v>
      </c>
      <c r="AO93" s="197"/>
      <c r="AP93" s="197"/>
      <c r="AQ93" s="38"/>
      <c r="AS93" s="108">
        <v>0</v>
      </c>
      <c r="AT93" s="109" t="s">
        <v>95</v>
      </c>
      <c r="AU93" s="109" t="s">
        <v>43</v>
      </c>
      <c r="AV93" s="110">
        <f>ROUND(IF(AU93="nulová",0,IF(OR(AU93="základní",AU93="zákl. přenesená"),AG93*L31,AG93*L32)),2)</f>
        <v>0</v>
      </c>
      <c r="BV93" s="20" t="s">
        <v>98</v>
      </c>
      <c r="BY93" s="107">
        <f>IF(AU93="základní",AV93,0)</f>
        <v>0</v>
      </c>
      <c r="BZ93" s="107">
        <f>IF(AU93="snížená",AV93,0)</f>
        <v>0</v>
      </c>
      <c r="CA93" s="107">
        <f>IF(AU93="zákl. přenesená",AV93,0)</f>
        <v>0</v>
      </c>
      <c r="CB93" s="107">
        <f>IF(AU93="sníž. přenesená",AV93,0)</f>
        <v>0</v>
      </c>
      <c r="CC93" s="107">
        <f>IF(AU93="nulová",AV93,0)</f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95" customHeight="1">
      <c r="B94" s="36"/>
      <c r="C94" s="37"/>
      <c r="D94" s="194" t="s">
        <v>97</v>
      </c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7"/>
      <c r="AD94" s="37"/>
      <c r="AE94" s="37"/>
      <c r="AF94" s="37"/>
      <c r="AG94" s="196">
        <f>AG87*AS94</f>
        <v>0</v>
      </c>
      <c r="AH94" s="197"/>
      <c r="AI94" s="197"/>
      <c r="AJ94" s="197"/>
      <c r="AK94" s="197"/>
      <c r="AL94" s="197"/>
      <c r="AM94" s="197"/>
      <c r="AN94" s="197">
        <f>AG94+AV94</f>
        <v>0</v>
      </c>
      <c r="AO94" s="197"/>
      <c r="AP94" s="197"/>
      <c r="AQ94" s="38"/>
      <c r="AS94" s="108">
        <v>0</v>
      </c>
      <c r="AT94" s="109" t="s">
        <v>95</v>
      </c>
      <c r="AU94" s="109" t="s">
        <v>43</v>
      </c>
      <c r="AV94" s="110">
        <f>ROUND(IF(AU94="nulová",0,IF(OR(AU94="základní",AU94="zákl. přenesená"),AG94*L31,AG94*L32)),2)</f>
        <v>0</v>
      </c>
      <c r="BV94" s="20" t="s">
        <v>98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9.95" customHeight="1">
      <c r="B95" s="36"/>
      <c r="C95" s="37"/>
      <c r="D95" s="194" t="s">
        <v>97</v>
      </c>
      <c r="E95" s="195"/>
      <c r="F95" s="195"/>
      <c r="G95" s="195"/>
      <c r="H95" s="195"/>
      <c r="I95" s="195"/>
      <c r="J95" s="195"/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37"/>
      <c r="AD95" s="37"/>
      <c r="AE95" s="37"/>
      <c r="AF95" s="37"/>
      <c r="AG95" s="196">
        <f>AG87*AS95</f>
        <v>0</v>
      </c>
      <c r="AH95" s="197"/>
      <c r="AI95" s="197"/>
      <c r="AJ95" s="197"/>
      <c r="AK95" s="197"/>
      <c r="AL95" s="197"/>
      <c r="AM95" s="197"/>
      <c r="AN95" s="197">
        <f>AG95+AV95</f>
        <v>0</v>
      </c>
      <c r="AO95" s="197"/>
      <c r="AP95" s="197"/>
      <c r="AQ95" s="38"/>
      <c r="AS95" s="111">
        <v>0</v>
      </c>
      <c r="AT95" s="112" t="s">
        <v>95</v>
      </c>
      <c r="AU95" s="112" t="s">
        <v>43</v>
      </c>
      <c r="AV95" s="113">
        <f>ROUND(IF(AU95="nulová",0,IF(OR(AU95="základní",AU95="zákl. přenesená"),AG95*L31,AG95*L32)),2)</f>
        <v>0</v>
      </c>
      <c r="BV95" s="20" t="s">
        <v>98</v>
      </c>
      <c r="BY95" s="107">
        <f>IF(AU95="základní",AV95,0)</f>
        <v>0</v>
      </c>
      <c r="BZ95" s="107">
        <f>IF(AU95="snížená",AV95,0)</f>
        <v>0</v>
      </c>
      <c r="CA95" s="107">
        <f>IF(AU95="zákl. přenesená",AV95,0)</f>
        <v>0</v>
      </c>
      <c r="CB95" s="107">
        <f>IF(AU95="sníž. přenesená",AV95,0)</f>
        <v>0</v>
      </c>
      <c r="CC95" s="107">
        <f>IF(AU95="nulová",AV95,0)</f>
        <v>0</v>
      </c>
      <c r="CD95" s="107">
        <f>IF(AU95="základní",AG95,0)</f>
        <v>0</v>
      </c>
      <c r="CE95" s="107">
        <f>IF(AU95="snížená",AG95,0)</f>
        <v>0</v>
      </c>
      <c r="CF95" s="107">
        <f>IF(AU95="zákl. přenesená",AG95,0)</f>
        <v>0</v>
      </c>
      <c r="CG95" s="107">
        <f>IF(AU95="sníž. přenesená",AG95,0)</f>
        <v>0</v>
      </c>
      <c r="CH95" s="107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pans="1:89" s="1" customFormat="1" ht="10.8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8"/>
    </row>
    <row r="97" spans="2:43" s="1" customFormat="1" ht="30" customHeight="1">
      <c r="B97" s="36"/>
      <c r="C97" s="114" t="s">
        <v>99</v>
      </c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91">
        <f>ROUND(AG87+AG91,2)</f>
        <v>0</v>
      </c>
      <c r="AH97" s="191"/>
      <c r="AI97" s="191"/>
      <c r="AJ97" s="191"/>
      <c r="AK97" s="191"/>
      <c r="AL97" s="191"/>
      <c r="AM97" s="191"/>
      <c r="AN97" s="191">
        <f>AN87+AN91</f>
        <v>0</v>
      </c>
      <c r="AO97" s="191"/>
      <c r="AP97" s="191"/>
      <c r="AQ97" s="38"/>
    </row>
    <row r="98" spans="2:43" s="1" customFormat="1" ht="6.9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2"/>
    </row>
  </sheetData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1 - Přípravné, bourac...'!C2" display="/"/>
    <hyperlink ref="A89" location="'VON - Vedlejší a ostatní ...'!C2" display="/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8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36" t="s">
        <v>101</v>
      </c>
      <c r="I1" s="236"/>
      <c r="J1" s="236"/>
      <c r="K1" s="236"/>
      <c r="L1" s="15" t="s">
        <v>102</v>
      </c>
      <c r="M1" s="13"/>
      <c r="N1" s="13"/>
      <c r="O1" s="14" t="s">
        <v>103</v>
      </c>
      <c r="P1" s="13"/>
      <c r="Q1" s="13"/>
      <c r="R1" s="13"/>
      <c r="S1" s="15" t="s">
        <v>104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2" t="s">
        <v>8</v>
      </c>
      <c r="T2" s="193"/>
      <c r="U2" s="193"/>
      <c r="V2" s="193"/>
      <c r="W2" s="193"/>
      <c r="X2" s="193"/>
      <c r="Y2" s="193"/>
      <c r="Z2" s="193"/>
      <c r="AA2" s="193"/>
      <c r="AB2" s="193"/>
      <c r="AC2" s="193"/>
      <c r="AT2" s="20" t="s">
        <v>87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spans="1:66" ht="36.9" customHeight="1">
      <c r="B4" s="24"/>
      <c r="C4" s="207" t="s">
        <v>106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64" t="str">
        <f>'Rekapitulace stavby'!K6</f>
        <v>Oprava podlahy tělocvičny a zázemí ZŠ Na Příkopech 895 Chomutov - 2. ETAPA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7"/>
      <c r="R6" s="25"/>
    </row>
    <row r="7" spans="1:66" s="1" customFormat="1" ht="32.85" customHeight="1">
      <c r="B7" s="36"/>
      <c r="C7" s="37"/>
      <c r="D7" s="30" t="s">
        <v>107</v>
      </c>
      <c r="E7" s="37"/>
      <c r="F7" s="229" t="s">
        <v>108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7" t="str">
        <f>'Rekapitulace stavby'!AN8</f>
        <v>4. 6. 2018</v>
      </c>
      <c r="P9" s="266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7" t="s">
        <v>5</v>
      </c>
      <c r="P11" s="227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7" t="s">
        <v>5</v>
      </c>
      <c r="P12" s="227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8" t="s">
        <v>5</v>
      </c>
      <c r="P14" s="227"/>
      <c r="Q14" s="37"/>
      <c r="R14" s="38"/>
    </row>
    <row r="15" spans="1:66" s="1" customFormat="1" ht="18" customHeight="1">
      <c r="B15" s="36"/>
      <c r="C15" s="37"/>
      <c r="D15" s="37"/>
      <c r="E15" s="278" t="s">
        <v>109</v>
      </c>
      <c r="F15" s="279"/>
      <c r="G15" s="279"/>
      <c r="H15" s="279"/>
      <c r="I15" s="279"/>
      <c r="J15" s="279"/>
      <c r="K15" s="279"/>
      <c r="L15" s="279"/>
      <c r="M15" s="31" t="s">
        <v>30</v>
      </c>
      <c r="N15" s="37"/>
      <c r="O15" s="278" t="s">
        <v>5</v>
      </c>
      <c r="P15" s="227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7" t="s">
        <v>5</v>
      </c>
      <c r="P17" s="227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7" t="s">
        <v>5</v>
      </c>
      <c r="P18" s="227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7" t="s">
        <v>5</v>
      </c>
      <c r="P20" s="227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7" t="s">
        <v>5</v>
      </c>
      <c r="P21" s="227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2" t="s">
        <v>5</v>
      </c>
      <c r="F24" s="232"/>
      <c r="G24" s="232"/>
      <c r="H24" s="232"/>
      <c r="I24" s="232"/>
      <c r="J24" s="232"/>
      <c r="K24" s="232"/>
      <c r="L24" s="232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110</v>
      </c>
      <c r="E27" s="37"/>
      <c r="F27" s="37"/>
      <c r="G27" s="37"/>
      <c r="H27" s="37"/>
      <c r="I27" s="37"/>
      <c r="J27" s="37"/>
      <c r="K27" s="37"/>
      <c r="L27" s="37"/>
      <c r="M27" s="233">
        <f>N88</f>
        <v>0</v>
      </c>
      <c r="N27" s="233"/>
      <c r="O27" s="233"/>
      <c r="P27" s="233"/>
      <c r="Q27" s="37"/>
      <c r="R27" s="38"/>
    </row>
    <row r="28" spans="2:18" s="1" customFormat="1" ht="14.4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37"/>
      <c r="K28" s="37"/>
      <c r="L28" s="37"/>
      <c r="M28" s="233">
        <f>N100</f>
        <v>0</v>
      </c>
      <c r="N28" s="233"/>
      <c r="O28" s="233"/>
      <c r="P28" s="233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6">
        <f>ROUND(M27+M28,2)</f>
        <v>0</v>
      </c>
      <c r="N30" s="263"/>
      <c r="O30" s="263"/>
      <c r="P30" s="263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3">
        <f>(SUM(BE100:BE107)+SUM(BE125:BE280))</f>
        <v>0</v>
      </c>
      <c r="I32" s="263"/>
      <c r="J32" s="263"/>
      <c r="K32" s="37"/>
      <c r="L32" s="37"/>
      <c r="M32" s="273">
        <f>ROUND((SUM(BE100:BE107)+SUM(BE125:BE280)), 2)*F32</f>
        <v>0</v>
      </c>
      <c r="N32" s="263"/>
      <c r="O32" s="263"/>
      <c r="P32" s="263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3">
        <f>(SUM(BF100:BF107)+SUM(BF125:BF280))</f>
        <v>0</v>
      </c>
      <c r="I33" s="263"/>
      <c r="J33" s="263"/>
      <c r="K33" s="37"/>
      <c r="L33" s="37"/>
      <c r="M33" s="273">
        <f>ROUND((SUM(BF100:BF107)+SUM(BF125:BF280)), 2)*F33</f>
        <v>0</v>
      </c>
      <c r="N33" s="263"/>
      <c r="O33" s="263"/>
      <c r="P33" s="263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3">
        <f>(SUM(BG100:BG107)+SUM(BG125:BG280))</f>
        <v>0</v>
      </c>
      <c r="I34" s="263"/>
      <c r="J34" s="263"/>
      <c r="K34" s="37"/>
      <c r="L34" s="37"/>
      <c r="M34" s="273">
        <v>0</v>
      </c>
      <c r="N34" s="263"/>
      <c r="O34" s="263"/>
      <c r="P34" s="263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3">
        <f>(SUM(BH100:BH107)+SUM(BH125:BH280))</f>
        <v>0</v>
      </c>
      <c r="I35" s="263"/>
      <c r="J35" s="263"/>
      <c r="K35" s="37"/>
      <c r="L35" s="37"/>
      <c r="M35" s="273">
        <v>0</v>
      </c>
      <c r="N35" s="263"/>
      <c r="O35" s="263"/>
      <c r="P35" s="263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3">
        <f>(SUM(BI100:BI107)+SUM(BI125:BI280))</f>
        <v>0</v>
      </c>
      <c r="I36" s="263"/>
      <c r="J36" s="263"/>
      <c r="K36" s="37"/>
      <c r="L36" s="37"/>
      <c r="M36" s="273">
        <v>0</v>
      </c>
      <c r="N36" s="263"/>
      <c r="O36" s="263"/>
      <c r="P36" s="263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4">
        <f>SUM(M30:M36)</f>
        <v>0</v>
      </c>
      <c r="M38" s="274"/>
      <c r="N38" s="274"/>
      <c r="O38" s="274"/>
      <c r="P38" s="275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7" t="s">
        <v>111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64" t="str">
        <f>F6</f>
        <v>Oprava podlahy tělocvičny a zázemí ZŠ Na Příkopech 895 Chomutov - 2. ETAPA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7"/>
      <c r="R78" s="38"/>
    </row>
    <row r="79" spans="2:18" s="1" customFormat="1" ht="36.9" customHeight="1">
      <c r="B79" s="36"/>
      <c r="C79" s="70" t="s">
        <v>107</v>
      </c>
      <c r="D79" s="37"/>
      <c r="E79" s="37"/>
      <c r="F79" s="209" t="str">
        <f>F7</f>
        <v>SO 01 - Přípravné, bourací a stavební práce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1" t="s">
        <v>23</v>
      </c>
      <c r="D81" s="37"/>
      <c r="E81" s="37"/>
      <c r="F81" s="29" t="str">
        <f>F9</f>
        <v>Chomutov</v>
      </c>
      <c r="G81" s="37"/>
      <c r="H81" s="37"/>
      <c r="I81" s="37"/>
      <c r="J81" s="37"/>
      <c r="K81" s="31" t="s">
        <v>25</v>
      </c>
      <c r="L81" s="37"/>
      <c r="M81" s="266" t="str">
        <f>IF(O9="","",O9)</f>
        <v>4. 6. 2018</v>
      </c>
      <c r="N81" s="266"/>
      <c r="O81" s="266"/>
      <c r="P81" s="266"/>
      <c r="Q81" s="37"/>
      <c r="R81" s="38"/>
    </row>
    <row r="82" spans="2:47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3.2">
      <c r="B83" s="36"/>
      <c r="C83" s="31" t="s">
        <v>27</v>
      </c>
      <c r="D83" s="37"/>
      <c r="E83" s="37"/>
      <c r="F83" s="29" t="str">
        <f>E12</f>
        <v>Město Chomutov</v>
      </c>
      <c r="G83" s="37"/>
      <c r="H83" s="37"/>
      <c r="I83" s="37"/>
      <c r="J83" s="37"/>
      <c r="K83" s="31" t="s">
        <v>33</v>
      </c>
      <c r="L83" s="37"/>
      <c r="M83" s="227" t="str">
        <f>E18</f>
        <v>Ing. Marian Zach</v>
      </c>
      <c r="N83" s="227"/>
      <c r="O83" s="227"/>
      <c r="P83" s="227"/>
      <c r="Q83" s="227"/>
      <c r="R83" s="38"/>
    </row>
    <row r="84" spans="2:47" s="1" customFormat="1" ht="14.4" customHeight="1">
      <c r="B84" s="36"/>
      <c r="C84" s="31" t="s">
        <v>31</v>
      </c>
      <c r="D84" s="37"/>
      <c r="E84" s="37"/>
      <c r="F84" s="29" t="str">
        <f>IF(E15="","",E15)</f>
        <v>SP</v>
      </c>
      <c r="G84" s="37"/>
      <c r="H84" s="37"/>
      <c r="I84" s="37"/>
      <c r="J84" s="37"/>
      <c r="K84" s="31" t="s">
        <v>36</v>
      </c>
      <c r="L84" s="37"/>
      <c r="M84" s="227" t="str">
        <f>E21</f>
        <v>Pavel Šouta</v>
      </c>
      <c r="N84" s="227"/>
      <c r="O84" s="227"/>
      <c r="P84" s="227"/>
      <c r="Q84" s="227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1" t="s">
        <v>112</v>
      </c>
      <c r="D86" s="272"/>
      <c r="E86" s="272"/>
      <c r="F86" s="272"/>
      <c r="G86" s="272"/>
      <c r="H86" s="115"/>
      <c r="I86" s="115"/>
      <c r="J86" s="115"/>
      <c r="K86" s="115"/>
      <c r="L86" s="115"/>
      <c r="M86" s="115"/>
      <c r="N86" s="271" t="s">
        <v>113</v>
      </c>
      <c r="O86" s="272"/>
      <c r="P86" s="272"/>
      <c r="Q86" s="272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114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9">
        <f>N125</f>
        <v>0</v>
      </c>
      <c r="O88" s="268"/>
      <c r="P88" s="268"/>
      <c r="Q88" s="268"/>
      <c r="R88" s="38"/>
      <c r="AU88" s="20" t="s">
        <v>115</v>
      </c>
    </row>
    <row r="89" spans="2:47" s="6" customFormat="1" ht="24.9" customHeight="1">
      <c r="B89" s="124"/>
      <c r="C89" s="125"/>
      <c r="D89" s="126" t="s">
        <v>116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4">
        <f>N126</f>
        <v>0</v>
      </c>
      <c r="O89" s="270"/>
      <c r="P89" s="270"/>
      <c r="Q89" s="270"/>
      <c r="R89" s="127"/>
    </row>
    <row r="90" spans="2:47" s="7" customFormat="1" ht="19.95" customHeight="1">
      <c r="B90" s="128"/>
      <c r="C90" s="129"/>
      <c r="D90" s="103" t="s">
        <v>117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7">
        <f>N127</f>
        <v>0</v>
      </c>
      <c r="O90" s="267"/>
      <c r="P90" s="267"/>
      <c r="Q90" s="267"/>
      <c r="R90" s="130"/>
    </row>
    <row r="91" spans="2:47" s="7" customFormat="1" ht="19.95" customHeight="1">
      <c r="B91" s="128"/>
      <c r="C91" s="129"/>
      <c r="D91" s="103" t="s">
        <v>118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7">
        <f>N163</f>
        <v>0</v>
      </c>
      <c r="O91" s="267"/>
      <c r="P91" s="267"/>
      <c r="Q91" s="267"/>
      <c r="R91" s="130"/>
    </row>
    <row r="92" spans="2:47" s="7" customFormat="1" ht="19.95" customHeight="1">
      <c r="B92" s="128"/>
      <c r="C92" s="129"/>
      <c r="D92" s="103" t="s">
        <v>119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97">
        <f>N193</f>
        <v>0</v>
      </c>
      <c r="O92" s="267"/>
      <c r="P92" s="267"/>
      <c r="Q92" s="267"/>
      <c r="R92" s="130"/>
    </row>
    <row r="93" spans="2:47" s="7" customFormat="1" ht="19.95" customHeight="1">
      <c r="B93" s="128"/>
      <c r="C93" s="129"/>
      <c r="D93" s="103" t="s">
        <v>120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97">
        <f>N200</f>
        <v>0</v>
      </c>
      <c r="O93" s="267"/>
      <c r="P93" s="267"/>
      <c r="Q93" s="267"/>
      <c r="R93" s="130"/>
    </row>
    <row r="94" spans="2:47" s="6" customFormat="1" ht="24.9" customHeight="1">
      <c r="B94" s="124"/>
      <c r="C94" s="125"/>
      <c r="D94" s="126" t="s">
        <v>121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44">
        <f>N202</f>
        <v>0</v>
      </c>
      <c r="O94" s="270"/>
      <c r="P94" s="270"/>
      <c r="Q94" s="270"/>
      <c r="R94" s="127"/>
    </row>
    <row r="95" spans="2:47" s="7" customFormat="1" ht="19.95" customHeight="1">
      <c r="B95" s="128"/>
      <c r="C95" s="129"/>
      <c r="D95" s="103" t="s">
        <v>122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97">
        <f>N203</f>
        <v>0</v>
      </c>
      <c r="O95" s="267"/>
      <c r="P95" s="267"/>
      <c r="Q95" s="267"/>
      <c r="R95" s="130"/>
    </row>
    <row r="96" spans="2:47" s="7" customFormat="1" ht="19.95" customHeight="1">
      <c r="B96" s="128"/>
      <c r="C96" s="129"/>
      <c r="D96" s="103" t="s">
        <v>123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97">
        <f>N219</f>
        <v>0</v>
      </c>
      <c r="O96" s="267"/>
      <c r="P96" s="267"/>
      <c r="Q96" s="267"/>
      <c r="R96" s="130"/>
    </row>
    <row r="97" spans="2:65" s="7" customFormat="1" ht="19.95" customHeight="1">
      <c r="B97" s="128"/>
      <c r="C97" s="129"/>
      <c r="D97" s="103" t="s">
        <v>124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97">
        <f>N237</f>
        <v>0</v>
      </c>
      <c r="O97" s="267"/>
      <c r="P97" s="267"/>
      <c r="Q97" s="267"/>
      <c r="R97" s="130"/>
    </row>
    <row r="98" spans="2:65" s="7" customFormat="1" ht="19.95" customHeight="1">
      <c r="B98" s="128"/>
      <c r="C98" s="129"/>
      <c r="D98" s="103" t="s">
        <v>125</v>
      </c>
      <c r="E98" s="129"/>
      <c r="F98" s="129"/>
      <c r="G98" s="129"/>
      <c r="H98" s="129"/>
      <c r="I98" s="129"/>
      <c r="J98" s="129"/>
      <c r="K98" s="129"/>
      <c r="L98" s="129"/>
      <c r="M98" s="129"/>
      <c r="N98" s="197">
        <f>N253</f>
        <v>0</v>
      </c>
      <c r="O98" s="267"/>
      <c r="P98" s="267"/>
      <c r="Q98" s="267"/>
      <c r="R98" s="130"/>
    </row>
    <row r="99" spans="2:65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</row>
    <row r="100" spans="2:65" s="1" customFormat="1" ht="29.25" customHeight="1">
      <c r="B100" s="36"/>
      <c r="C100" s="123" t="s">
        <v>126</v>
      </c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268">
        <f>ROUND(N101+N102+N103+N104+N105+N106,2)</f>
        <v>0</v>
      </c>
      <c r="O100" s="269"/>
      <c r="P100" s="269"/>
      <c r="Q100" s="269"/>
      <c r="R100" s="38"/>
      <c r="T100" s="131"/>
      <c r="U100" s="132" t="s">
        <v>42</v>
      </c>
    </row>
    <row r="101" spans="2:65" s="1" customFormat="1" ht="18" customHeight="1">
      <c r="B101" s="133"/>
      <c r="C101" s="134"/>
      <c r="D101" s="194" t="s">
        <v>127</v>
      </c>
      <c r="E101" s="261"/>
      <c r="F101" s="261"/>
      <c r="G101" s="261"/>
      <c r="H101" s="261"/>
      <c r="I101" s="134"/>
      <c r="J101" s="134"/>
      <c r="K101" s="134"/>
      <c r="L101" s="134"/>
      <c r="M101" s="134"/>
      <c r="N101" s="196">
        <f>ROUND(N88*T101,2)</f>
        <v>0</v>
      </c>
      <c r="O101" s="262"/>
      <c r="P101" s="262"/>
      <c r="Q101" s="262"/>
      <c r="R101" s="1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128</v>
      </c>
      <c r="AZ101" s="137"/>
      <c r="BA101" s="137"/>
      <c r="BB101" s="137"/>
      <c r="BC101" s="137"/>
      <c r="BD101" s="137"/>
      <c r="BE101" s="141">
        <f t="shared" ref="BE101:BE106" si="0">IF(U101="základní",N101,0)</f>
        <v>0</v>
      </c>
      <c r="BF101" s="141">
        <f t="shared" ref="BF101:BF106" si="1">IF(U101="snížená",N101,0)</f>
        <v>0</v>
      </c>
      <c r="BG101" s="141">
        <f t="shared" ref="BG101:BG106" si="2">IF(U101="zákl. přenesená",N101,0)</f>
        <v>0</v>
      </c>
      <c r="BH101" s="141">
        <f t="shared" ref="BH101:BH106" si="3">IF(U101="sníž. přenesená",N101,0)</f>
        <v>0</v>
      </c>
      <c r="BI101" s="141">
        <f t="shared" ref="BI101:BI106" si="4">IF(U101="nulová",N101,0)</f>
        <v>0</v>
      </c>
      <c r="BJ101" s="140" t="s">
        <v>86</v>
      </c>
      <c r="BK101" s="137"/>
      <c r="BL101" s="137"/>
      <c r="BM101" s="137"/>
    </row>
    <row r="102" spans="2:65" s="1" customFormat="1" ht="18" customHeight="1">
      <c r="B102" s="133"/>
      <c r="C102" s="134"/>
      <c r="D102" s="194" t="s">
        <v>129</v>
      </c>
      <c r="E102" s="261"/>
      <c r="F102" s="261"/>
      <c r="G102" s="261"/>
      <c r="H102" s="261"/>
      <c r="I102" s="134"/>
      <c r="J102" s="134"/>
      <c r="K102" s="134"/>
      <c r="L102" s="134"/>
      <c r="M102" s="134"/>
      <c r="N102" s="196">
        <f>ROUND(N88*T102,2)</f>
        <v>0</v>
      </c>
      <c r="O102" s="262"/>
      <c r="P102" s="262"/>
      <c r="Q102" s="262"/>
      <c r="R102" s="136"/>
      <c r="S102" s="137"/>
      <c r="T102" s="138"/>
      <c r="U102" s="139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128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86</v>
      </c>
      <c r="BK102" s="137"/>
      <c r="BL102" s="137"/>
      <c r="BM102" s="137"/>
    </row>
    <row r="103" spans="2:65" s="1" customFormat="1" ht="18" customHeight="1">
      <c r="B103" s="133"/>
      <c r="C103" s="134"/>
      <c r="D103" s="194" t="s">
        <v>130</v>
      </c>
      <c r="E103" s="261"/>
      <c r="F103" s="261"/>
      <c r="G103" s="261"/>
      <c r="H103" s="261"/>
      <c r="I103" s="134"/>
      <c r="J103" s="134"/>
      <c r="K103" s="134"/>
      <c r="L103" s="134"/>
      <c r="M103" s="134"/>
      <c r="N103" s="196">
        <f>ROUND(N88*T103,2)</f>
        <v>0</v>
      </c>
      <c r="O103" s="262"/>
      <c r="P103" s="262"/>
      <c r="Q103" s="262"/>
      <c r="R103" s="136"/>
      <c r="S103" s="137"/>
      <c r="T103" s="138"/>
      <c r="U103" s="139" t="s">
        <v>43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40" t="s">
        <v>128</v>
      </c>
      <c r="AZ103" s="137"/>
      <c r="BA103" s="137"/>
      <c r="BB103" s="137"/>
      <c r="BC103" s="137"/>
      <c r="BD103" s="137"/>
      <c r="BE103" s="141">
        <f t="shared" si="0"/>
        <v>0</v>
      </c>
      <c r="BF103" s="141">
        <f t="shared" si="1"/>
        <v>0</v>
      </c>
      <c r="BG103" s="141">
        <f t="shared" si="2"/>
        <v>0</v>
      </c>
      <c r="BH103" s="141">
        <f t="shared" si="3"/>
        <v>0</v>
      </c>
      <c r="BI103" s="141">
        <f t="shared" si="4"/>
        <v>0</v>
      </c>
      <c r="BJ103" s="140" t="s">
        <v>86</v>
      </c>
      <c r="BK103" s="137"/>
      <c r="BL103" s="137"/>
      <c r="BM103" s="137"/>
    </row>
    <row r="104" spans="2:65" s="1" customFormat="1" ht="18" customHeight="1">
      <c r="B104" s="133"/>
      <c r="C104" s="134"/>
      <c r="D104" s="194" t="s">
        <v>131</v>
      </c>
      <c r="E104" s="261"/>
      <c r="F104" s="261"/>
      <c r="G104" s="261"/>
      <c r="H104" s="261"/>
      <c r="I104" s="134"/>
      <c r="J104" s="134"/>
      <c r="K104" s="134"/>
      <c r="L104" s="134"/>
      <c r="M104" s="134"/>
      <c r="N104" s="196">
        <f>ROUND(N88*T104,2)</f>
        <v>0</v>
      </c>
      <c r="O104" s="262"/>
      <c r="P104" s="262"/>
      <c r="Q104" s="262"/>
      <c r="R104" s="136"/>
      <c r="S104" s="137"/>
      <c r="T104" s="138"/>
      <c r="U104" s="139" t="s">
        <v>43</v>
      </c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40" t="s">
        <v>128</v>
      </c>
      <c r="AZ104" s="137"/>
      <c r="BA104" s="137"/>
      <c r="BB104" s="137"/>
      <c r="BC104" s="137"/>
      <c r="BD104" s="137"/>
      <c r="BE104" s="141">
        <f t="shared" si="0"/>
        <v>0</v>
      </c>
      <c r="BF104" s="141">
        <f t="shared" si="1"/>
        <v>0</v>
      </c>
      <c r="BG104" s="141">
        <f t="shared" si="2"/>
        <v>0</v>
      </c>
      <c r="BH104" s="141">
        <f t="shared" si="3"/>
        <v>0</v>
      </c>
      <c r="BI104" s="141">
        <f t="shared" si="4"/>
        <v>0</v>
      </c>
      <c r="BJ104" s="140" t="s">
        <v>86</v>
      </c>
      <c r="BK104" s="137"/>
      <c r="BL104" s="137"/>
      <c r="BM104" s="137"/>
    </row>
    <row r="105" spans="2:65" s="1" customFormat="1" ht="18" customHeight="1">
      <c r="B105" s="133"/>
      <c r="C105" s="134"/>
      <c r="D105" s="194" t="s">
        <v>132</v>
      </c>
      <c r="E105" s="261"/>
      <c r="F105" s="261"/>
      <c r="G105" s="261"/>
      <c r="H105" s="261"/>
      <c r="I105" s="134"/>
      <c r="J105" s="134"/>
      <c r="K105" s="134"/>
      <c r="L105" s="134"/>
      <c r="M105" s="134"/>
      <c r="N105" s="196">
        <f>ROUND(N88*T105,2)</f>
        <v>0</v>
      </c>
      <c r="O105" s="262"/>
      <c r="P105" s="262"/>
      <c r="Q105" s="262"/>
      <c r="R105" s="136"/>
      <c r="S105" s="137"/>
      <c r="T105" s="138"/>
      <c r="U105" s="139" t="s">
        <v>43</v>
      </c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40" t="s">
        <v>128</v>
      </c>
      <c r="AZ105" s="137"/>
      <c r="BA105" s="137"/>
      <c r="BB105" s="137"/>
      <c r="BC105" s="137"/>
      <c r="BD105" s="137"/>
      <c r="BE105" s="141">
        <f t="shared" si="0"/>
        <v>0</v>
      </c>
      <c r="BF105" s="141">
        <f t="shared" si="1"/>
        <v>0</v>
      </c>
      <c r="BG105" s="141">
        <f t="shared" si="2"/>
        <v>0</v>
      </c>
      <c r="BH105" s="141">
        <f t="shared" si="3"/>
        <v>0</v>
      </c>
      <c r="BI105" s="141">
        <f t="shared" si="4"/>
        <v>0</v>
      </c>
      <c r="BJ105" s="140" t="s">
        <v>86</v>
      </c>
      <c r="BK105" s="137"/>
      <c r="BL105" s="137"/>
      <c r="BM105" s="137"/>
    </row>
    <row r="106" spans="2:65" s="1" customFormat="1" ht="18" customHeight="1">
      <c r="B106" s="133"/>
      <c r="C106" s="134"/>
      <c r="D106" s="135" t="s">
        <v>133</v>
      </c>
      <c r="E106" s="134"/>
      <c r="F106" s="134"/>
      <c r="G106" s="134"/>
      <c r="H106" s="134"/>
      <c r="I106" s="134"/>
      <c r="J106" s="134"/>
      <c r="K106" s="134"/>
      <c r="L106" s="134"/>
      <c r="M106" s="134"/>
      <c r="N106" s="196">
        <f>ROUND(N88*T106,2)</f>
        <v>0</v>
      </c>
      <c r="O106" s="262"/>
      <c r="P106" s="262"/>
      <c r="Q106" s="262"/>
      <c r="R106" s="136"/>
      <c r="S106" s="137"/>
      <c r="T106" s="142"/>
      <c r="U106" s="143" t="s">
        <v>43</v>
      </c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40" t="s">
        <v>134</v>
      </c>
      <c r="AZ106" s="137"/>
      <c r="BA106" s="137"/>
      <c r="BB106" s="137"/>
      <c r="BC106" s="137"/>
      <c r="BD106" s="137"/>
      <c r="BE106" s="141">
        <f t="shared" si="0"/>
        <v>0</v>
      </c>
      <c r="BF106" s="141">
        <f t="shared" si="1"/>
        <v>0</v>
      </c>
      <c r="BG106" s="141">
        <f t="shared" si="2"/>
        <v>0</v>
      </c>
      <c r="BH106" s="141">
        <f t="shared" si="3"/>
        <v>0</v>
      </c>
      <c r="BI106" s="141">
        <f t="shared" si="4"/>
        <v>0</v>
      </c>
      <c r="BJ106" s="140" t="s">
        <v>86</v>
      </c>
      <c r="BK106" s="137"/>
      <c r="BL106" s="137"/>
      <c r="BM106" s="137"/>
    </row>
    <row r="107" spans="2:65" s="1" customFormat="1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</row>
    <row r="108" spans="2:65" s="1" customFormat="1" ht="29.25" customHeight="1">
      <c r="B108" s="36"/>
      <c r="C108" s="114" t="s">
        <v>99</v>
      </c>
      <c r="D108" s="115"/>
      <c r="E108" s="115"/>
      <c r="F108" s="115"/>
      <c r="G108" s="115"/>
      <c r="H108" s="115"/>
      <c r="I108" s="115"/>
      <c r="J108" s="115"/>
      <c r="K108" s="115"/>
      <c r="L108" s="191">
        <f>ROUND(SUM(N88+N100),2)</f>
        <v>0</v>
      </c>
      <c r="M108" s="191"/>
      <c r="N108" s="191"/>
      <c r="O108" s="191"/>
      <c r="P108" s="191"/>
      <c r="Q108" s="191"/>
      <c r="R108" s="38"/>
    </row>
    <row r="109" spans="2:65" s="1" customFormat="1" ht="6.9" customHeight="1"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</row>
    <row r="113" spans="2:65" s="1" customFormat="1" ht="6.9" customHeight="1"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5"/>
    </row>
    <row r="114" spans="2:65" s="1" customFormat="1" ht="36.9" customHeight="1">
      <c r="B114" s="36"/>
      <c r="C114" s="207" t="s">
        <v>135</v>
      </c>
      <c r="D114" s="263"/>
      <c r="E114" s="263"/>
      <c r="F114" s="263"/>
      <c r="G114" s="263"/>
      <c r="H114" s="263"/>
      <c r="I114" s="263"/>
      <c r="J114" s="263"/>
      <c r="K114" s="263"/>
      <c r="L114" s="263"/>
      <c r="M114" s="263"/>
      <c r="N114" s="263"/>
      <c r="O114" s="263"/>
      <c r="P114" s="263"/>
      <c r="Q114" s="263"/>
      <c r="R114" s="38"/>
    </row>
    <row r="115" spans="2:65" s="1" customFormat="1" ht="6.9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1" customFormat="1" ht="30" customHeight="1">
      <c r="B116" s="36"/>
      <c r="C116" s="31" t="s">
        <v>19</v>
      </c>
      <c r="D116" s="37"/>
      <c r="E116" s="37"/>
      <c r="F116" s="264" t="str">
        <f>F6</f>
        <v>Oprava podlahy tělocvičny a zázemí ZŠ Na Příkopech 895 Chomutov - 2. ETAPA</v>
      </c>
      <c r="G116" s="265"/>
      <c r="H116" s="265"/>
      <c r="I116" s="265"/>
      <c r="J116" s="265"/>
      <c r="K116" s="265"/>
      <c r="L116" s="265"/>
      <c r="M116" s="265"/>
      <c r="N116" s="265"/>
      <c r="O116" s="265"/>
      <c r="P116" s="265"/>
      <c r="Q116" s="37"/>
      <c r="R116" s="38"/>
    </row>
    <row r="117" spans="2:65" s="1" customFormat="1" ht="36.9" customHeight="1">
      <c r="B117" s="36"/>
      <c r="C117" s="70" t="s">
        <v>107</v>
      </c>
      <c r="D117" s="37"/>
      <c r="E117" s="37"/>
      <c r="F117" s="209" t="str">
        <f>F7</f>
        <v>SO 01 - Přípravné, bourací a stavební práce</v>
      </c>
      <c r="G117" s="263"/>
      <c r="H117" s="263"/>
      <c r="I117" s="263"/>
      <c r="J117" s="263"/>
      <c r="K117" s="263"/>
      <c r="L117" s="263"/>
      <c r="M117" s="263"/>
      <c r="N117" s="263"/>
      <c r="O117" s="263"/>
      <c r="P117" s="263"/>
      <c r="Q117" s="37"/>
      <c r="R117" s="38"/>
    </row>
    <row r="118" spans="2:65" s="1" customFormat="1" ht="6.9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1" customFormat="1" ht="18" customHeight="1">
      <c r="B119" s="36"/>
      <c r="C119" s="31" t="s">
        <v>23</v>
      </c>
      <c r="D119" s="37"/>
      <c r="E119" s="37"/>
      <c r="F119" s="29" t="str">
        <f>F9</f>
        <v>Chomutov</v>
      </c>
      <c r="G119" s="37"/>
      <c r="H119" s="37"/>
      <c r="I119" s="37"/>
      <c r="J119" s="37"/>
      <c r="K119" s="31" t="s">
        <v>25</v>
      </c>
      <c r="L119" s="37"/>
      <c r="M119" s="266" t="str">
        <f>IF(O9="","",O9)</f>
        <v>4. 6. 2018</v>
      </c>
      <c r="N119" s="266"/>
      <c r="O119" s="266"/>
      <c r="P119" s="266"/>
      <c r="Q119" s="37"/>
      <c r="R119" s="38"/>
    </row>
    <row r="120" spans="2:65" s="1" customFormat="1" ht="6.9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5" s="1" customFormat="1" ht="13.2">
      <c r="B121" s="36"/>
      <c r="C121" s="31" t="s">
        <v>27</v>
      </c>
      <c r="D121" s="37"/>
      <c r="E121" s="37"/>
      <c r="F121" s="29" t="str">
        <f>E12</f>
        <v>Město Chomutov</v>
      </c>
      <c r="G121" s="37"/>
      <c r="H121" s="37"/>
      <c r="I121" s="37"/>
      <c r="J121" s="37"/>
      <c r="K121" s="31" t="s">
        <v>33</v>
      </c>
      <c r="L121" s="37"/>
      <c r="M121" s="227" t="str">
        <f>E18</f>
        <v>Ing. Marian Zach</v>
      </c>
      <c r="N121" s="227"/>
      <c r="O121" s="227"/>
      <c r="P121" s="227"/>
      <c r="Q121" s="227"/>
      <c r="R121" s="38"/>
    </row>
    <row r="122" spans="2:65" s="1" customFormat="1" ht="14.4" customHeight="1">
      <c r="B122" s="36"/>
      <c r="C122" s="31" t="s">
        <v>31</v>
      </c>
      <c r="D122" s="37"/>
      <c r="E122" s="37"/>
      <c r="F122" s="29" t="str">
        <f>IF(E15="","",E15)</f>
        <v>SP</v>
      </c>
      <c r="G122" s="37"/>
      <c r="H122" s="37"/>
      <c r="I122" s="37"/>
      <c r="J122" s="37"/>
      <c r="K122" s="31" t="s">
        <v>36</v>
      </c>
      <c r="L122" s="37"/>
      <c r="M122" s="227" t="str">
        <f>E21</f>
        <v>Pavel Šouta</v>
      </c>
      <c r="N122" s="227"/>
      <c r="O122" s="227"/>
      <c r="P122" s="227"/>
      <c r="Q122" s="227"/>
      <c r="R122" s="38"/>
    </row>
    <row r="123" spans="2:65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5" s="8" customFormat="1" ht="29.25" customHeight="1">
      <c r="B124" s="144"/>
      <c r="C124" s="145" t="s">
        <v>136</v>
      </c>
      <c r="D124" s="146" t="s">
        <v>137</v>
      </c>
      <c r="E124" s="146" t="s">
        <v>60</v>
      </c>
      <c r="F124" s="257" t="s">
        <v>138</v>
      </c>
      <c r="G124" s="257"/>
      <c r="H124" s="257"/>
      <c r="I124" s="257"/>
      <c r="J124" s="146" t="s">
        <v>139</v>
      </c>
      <c r="K124" s="146" t="s">
        <v>140</v>
      </c>
      <c r="L124" s="257" t="s">
        <v>141</v>
      </c>
      <c r="M124" s="257"/>
      <c r="N124" s="257" t="s">
        <v>113</v>
      </c>
      <c r="O124" s="257"/>
      <c r="P124" s="257"/>
      <c r="Q124" s="258"/>
      <c r="R124" s="147"/>
      <c r="T124" s="77" t="s">
        <v>142</v>
      </c>
      <c r="U124" s="78" t="s">
        <v>42</v>
      </c>
      <c r="V124" s="78" t="s">
        <v>143</v>
      </c>
      <c r="W124" s="78" t="s">
        <v>144</v>
      </c>
      <c r="X124" s="78" t="s">
        <v>145</v>
      </c>
      <c r="Y124" s="78" t="s">
        <v>146</v>
      </c>
      <c r="Z124" s="78" t="s">
        <v>147</v>
      </c>
      <c r="AA124" s="79" t="s">
        <v>148</v>
      </c>
    </row>
    <row r="125" spans="2:65" s="1" customFormat="1" ht="29.25" customHeight="1">
      <c r="B125" s="36"/>
      <c r="C125" s="81" t="s">
        <v>110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259">
        <f>BK125</f>
        <v>0</v>
      </c>
      <c r="O125" s="260"/>
      <c r="P125" s="260"/>
      <c r="Q125" s="260"/>
      <c r="R125" s="38"/>
      <c r="T125" s="80"/>
      <c r="U125" s="52"/>
      <c r="V125" s="52"/>
      <c r="W125" s="148">
        <f>W126+W202+W281</f>
        <v>0</v>
      </c>
      <c r="X125" s="52"/>
      <c r="Y125" s="148">
        <f>Y126+Y202+Y281</f>
        <v>5.5096124599999996</v>
      </c>
      <c r="Z125" s="52"/>
      <c r="AA125" s="149">
        <f>AA126+AA202+AA281</f>
        <v>1.1066625000000001</v>
      </c>
      <c r="AT125" s="20" t="s">
        <v>77</v>
      </c>
      <c r="AU125" s="20" t="s">
        <v>115</v>
      </c>
      <c r="BK125" s="150">
        <f>BK126+BK202+BK281</f>
        <v>0</v>
      </c>
    </row>
    <row r="126" spans="2:65" s="9" customFormat="1" ht="37.35" customHeight="1">
      <c r="B126" s="151"/>
      <c r="C126" s="152"/>
      <c r="D126" s="153" t="s">
        <v>116</v>
      </c>
      <c r="E126" s="153"/>
      <c r="F126" s="153"/>
      <c r="G126" s="153"/>
      <c r="H126" s="153"/>
      <c r="I126" s="153"/>
      <c r="J126" s="153"/>
      <c r="K126" s="153"/>
      <c r="L126" s="153"/>
      <c r="M126" s="153"/>
      <c r="N126" s="243">
        <f>BK126</f>
        <v>0</v>
      </c>
      <c r="O126" s="244"/>
      <c r="P126" s="244"/>
      <c r="Q126" s="244"/>
      <c r="R126" s="154"/>
      <c r="T126" s="155"/>
      <c r="U126" s="152"/>
      <c r="V126" s="152"/>
      <c r="W126" s="156">
        <f>W127+W163+W193+W200</f>
        <v>0</v>
      </c>
      <c r="X126" s="152"/>
      <c r="Y126" s="156">
        <f>Y127+Y163+Y193+Y200</f>
        <v>4.4048618599999996</v>
      </c>
      <c r="Z126" s="152"/>
      <c r="AA126" s="157">
        <f>AA127+AA163+AA193+AA200</f>
        <v>0.82450400000000001</v>
      </c>
      <c r="AR126" s="158" t="s">
        <v>86</v>
      </c>
      <c r="AT126" s="159" t="s">
        <v>77</v>
      </c>
      <c r="AU126" s="159" t="s">
        <v>78</v>
      </c>
      <c r="AY126" s="158" t="s">
        <v>149</v>
      </c>
      <c r="BK126" s="160">
        <f>BK127+BK163+BK193+BK200</f>
        <v>0</v>
      </c>
    </row>
    <row r="127" spans="2:65" s="9" customFormat="1" ht="19.95" customHeight="1">
      <c r="B127" s="151"/>
      <c r="C127" s="152"/>
      <c r="D127" s="161" t="s">
        <v>117</v>
      </c>
      <c r="E127" s="161"/>
      <c r="F127" s="161"/>
      <c r="G127" s="161"/>
      <c r="H127" s="161"/>
      <c r="I127" s="161"/>
      <c r="J127" s="161"/>
      <c r="K127" s="161"/>
      <c r="L127" s="161"/>
      <c r="M127" s="161"/>
      <c r="N127" s="239">
        <f>BK127</f>
        <v>0</v>
      </c>
      <c r="O127" s="240"/>
      <c r="P127" s="240"/>
      <c r="Q127" s="240"/>
      <c r="R127" s="154"/>
      <c r="T127" s="155"/>
      <c r="U127" s="152"/>
      <c r="V127" s="152"/>
      <c r="W127" s="156">
        <f>SUM(W128:W162)</f>
        <v>0</v>
      </c>
      <c r="X127" s="152"/>
      <c r="Y127" s="156">
        <f>SUM(Y128:Y162)</f>
        <v>4.3468080999999996</v>
      </c>
      <c r="Z127" s="152"/>
      <c r="AA127" s="157">
        <f>SUM(AA128:AA162)</f>
        <v>0</v>
      </c>
      <c r="AR127" s="158" t="s">
        <v>86</v>
      </c>
      <c r="AT127" s="159" t="s">
        <v>77</v>
      </c>
      <c r="AU127" s="159" t="s">
        <v>86</v>
      </c>
      <c r="AY127" s="158" t="s">
        <v>149</v>
      </c>
      <c r="BK127" s="160">
        <f>SUM(BK128:BK162)</f>
        <v>0</v>
      </c>
    </row>
    <row r="128" spans="2:65" s="1" customFormat="1" ht="34.200000000000003" customHeight="1">
      <c r="B128" s="133"/>
      <c r="C128" s="162" t="s">
        <v>86</v>
      </c>
      <c r="D128" s="162" t="s">
        <v>150</v>
      </c>
      <c r="E128" s="163" t="s">
        <v>151</v>
      </c>
      <c r="F128" s="249" t="s">
        <v>152</v>
      </c>
      <c r="G128" s="249"/>
      <c r="H128" s="249"/>
      <c r="I128" s="249"/>
      <c r="J128" s="164" t="s">
        <v>153</v>
      </c>
      <c r="K128" s="165">
        <v>677.1</v>
      </c>
      <c r="L128" s="250">
        <v>0</v>
      </c>
      <c r="M128" s="250"/>
      <c r="N128" s="251">
        <f>ROUND(L128*K128,2)</f>
        <v>0</v>
      </c>
      <c r="O128" s="251"/>
      <c r="P128" s="251"/>
      <c r="Q128" s="251"/>
      <c r="R128" s="136"/>
      <c r="T128" s="166" t="s">
        <v>5</v>
      </c>
      <c r="U128" s="45" t="s">
        <v>43</v>
      </c>
      <c r="V128" s="37"/>
      <c r="W128" s="167">
        <f>V128*K128</f>
        <v>0</v>
      </c>
      <c r="X128" s="167">
        <v>5.1999999999999998E-3</v>
      </c>
      <c r="Y128" s="167">
        <f>X128*K128</f>
        <v>3.5209199999999998</v>
      </c>
      <c r="Z128" s="167">
        <v>0</v>
      </c>
      <c r="AA128" s="168">
        <f>Z128*K128</f>
        <v>0</v>
      </c>
      <c r="AR128" s="20" t="s">
        <v>154</v>
      </c>
      <c r="AT128" s="20" t="s">
        <v>150</v>
      </c>
      <c r="AU128" s="20" t="s">
        <v>105</v>
      </c>
      <c r="AY128" s="20" t="s">
        <v>149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0" t="s">
        <v>86</v>
      </c>
      <c r="BK128" s="107">
        <f>ROUND(L128*K128,2)</f>
        <v>0</v>
      </c>
      <c r="BL128" s="20" t="s">
        <v>154</v>
      </c>
      <c r="BM128" s="20" t="s">
        <v>155</v>
      </c>
    </row>
    <row r="129" spans="2:65" s="10" customFormat="1" ht="14.4" customHeight="1">
      <c r="B129" s="169"/>
      <c r="C129" s="170"/>
      <c r="D129" s="170"/>
      <c r="E129" s="171" t="s">
        <v>5</v>
      </c>
      <c r="F129" s="252" t="s">
        <v>156</v>
      </c>
      <c r="G129" s="253"/>
      <c r="H129" s="253"/>
      <c r="I129" s="253"/>
      <c r="J129" s="170"/>
      <c r="K129" s="172">
        <v>571.57000000000005</v>
      </c>
      <c r="L129" s="170"/>
      <c r="M129" s="170"/>
      <c r="N129" s="170"/>
      <c r="O129" s="170"/>
      <c r="P129" s="170"/>
      <c r="Q129" s="170"/>
      <c r="R129" s="173"/>
      <c r="T129" s="174"/>
      <c r="U129" s="170"/>
      <c r="V129" s="170"/>
      <c r="W129" s="170"/>
      <c r="X129" s="170"/>
      <c r="Y129" s="170"/>
      <c r="Z129" s="170"/>
      <c r="AA129" s="175"/>
      <c r="AT129" s="176" t="s">
        <v>157</v>
      </c>
      <c r="AU129" s="176" t="s">
        <v>105</v>
      </c>
      <c r="AV129" s="10" t="s">
        <v>105</v>
      </c>
      <c r="AW129" s="10" t="s">
        <v>35</v>
      </c>
      <c r="AX129" s="10" t="s">
        <v>78</v>
      </c>
      <c r="AY129" s="176" t="s">
        <v>149</v>
      </c>
    </row>
    <row r="130" spans="2:65" s="10" customFormat="1" ht="14.4" customHeight="1">
      <c r="B130" s="169"/>
      <c r="C130" s="170"/>
      <c r="D130" s="170"/>
      <c r="E130" s="171" t="s">
        <v>5</v>
      </c>
      <c r="F130" s="245" t="s">
        <v>158</v>
      </c>
      <c r="G130" s="246"/>
      <c r="H130" s="246"/>
      <c r="I130" s="246"/>
      <c r="J130" s="170"/>
      <c r="K130" s="172">
        <v>39.840000000000003</v>
      </c>
      <c r="L130" s="170"/>
      <c r="M130" s="170"/>
      <c r="N130" s="170"/>
      <c r="O130" s="170"/>
      <c r="P130" s="170"/>
      <c r="Q130" s="170"/>
      <c r="R130" s="173"/>
      <c r="T130" s="174"/>
      <c r="U130" s="170"/>
      <c r="V130" s="170"/>
      <c r="W130" s="170"/>
      <c r="X130" s="170"/>
      <c r="Y130" s="170"/>
      <c r="Z130" s="170"/>
      <c r="AA130" s="175"/>
      <c r="AT130" s="176" t="s">
        <v>157</v>
      </c>
      <c r="AU130" s="176" t="s">
        <v>105</v>
      </c>
      <c r="AV130" s="10" t="s">
        <v>105</v>
      </c>
      <c r="AW130" s="10" t="s">
        <v>35</v>
      </c>
      <c r="AX130" s="10" t="s">
        <v>78</v>
      </c>
      <c r="AY130" s="176" t="s">
        <v>149</v>
      </c>
    </row>
    <row r="131" spans="2:65" s="10" customFormat="1" ht="14.4" customHeight="1">
      <c r="B131" s="169"/>
      <c r="C131" s="170"/>
      <c r="D131" s="170"/>
      <c r="E131" s="171" t="s">
        <v>5</v>
      </c>
      <c r="F131" s="245" t="s">
        <v>159</v>
      </c>
      <c r="G131" s="246"/>
      <c r="H131" s="246"/>
      <c r="I131" s="246"/>
      <c r="J131" s="170"/>
      <c r="K131" s="172">
        <v>65.69</v>
      </c>
      <c r="L131" s="170"/>
      <c r="M131" s="170"/>
      <c r="N131" s="170"/>
      <c r="O131" s="170"/>
      <c r="P131" s="170"/>
      <c r="Q131" s="170"/>
      <c r="R131" s="173"/>
      <c r="T131" s="174"/>
      <c r="U131" s="170"/>
      <c r="V131" s="170"/>
      <c r="W131" s="170"/>
      <c r="X131" s="170"/>
      <c r="Y131" s="170"/>
      <c r="Z131" s="170"/>
      <c r="AA131" s="175"/>
      <c r="AT131" s="176" t="s">
        <v>157</v>
      </c>
      <c r="AU131" s="176" t="s">
        <v>105</v>
      </c>
      <c r="AV131" s="10" t="s">
        <v>105</v>
      </c>
      <c r="AW131" s="10" t="s">
        <v>35</v>
      </c>
      <c r="AX131" s="10" t="s">
        <v>78</v>
      </c>
      <c r="AY131" s="176" t="s">
        <v>149</v>
      </c>
    </row>
    <row r="132" spans="2:65" s="11" customFormat="1" ht="14.4" customHeight="1">
      <c r="B132" s="177"/>
      <c r="C132" s="178"/>
      <c r="D132" s="178"/>
      <c r="E132" s="179" t="s">
        <v>5</v>
      </c>
      <c r="F132" s="247" t="s">
        <v>160</v>
      </c>
      <c r="G132" s="248"/>
      <c r="H132" s="248"/>
      <c r="I132" s="248"/>
      <c r="J132" s="178"/>
      <c r="K132" s="180">
        <v>677.1</v>
      </c>
      <c r="L132" s="178"/>
      <c r="M132" s="178"/>
      <c r="N132" s="178"/>
      <c r="O132" s="178"/>
      <c r="P132" s="178"/>
      <c r="Q132" s="178"/>
      <c r="R132" s="181"/>
      <c r="T132" s="182"/>
      <c r="U132" s="178"/>
      <c r="V132" s="178"/>
      <c r="W132" s="178"/>
      <c r="X132" s="178"/>
      <c r="Y132" s="178"/>
      <c r="Z132" s="178"/>
      <c r="AA132" s="183"/>
      <c r="AT132" s="184" t="s">
        <v>157</v>
      </c>
      <c r="AU132" s="184" t="s">
        <v>105</v>
      </c>
      <c r="AV132" s="11" t="s">
        <v>154</v>
      </c>
      <c r="AW132" s="11" t="s">
        <v>35</v>
      </c>
      <c r="AX132" s="11" t="s">
        <v>86</v>
      </c>
      <c r="AY132" s="184" t="s">
        <v>149</v>
      </c>
    </row>
    <row r="133" spans="2:65" s="1" customFormat="1" ht="22.8" customHeight="1">
      <c r="B133" s="133"/>
      <c r="C133" s="162" t="s">
        <v>105</v>
      </c>
      <c r="D133" s="162" t="s">
        <v>150</v>
      </c>
      <c r="E133" s="163" t="s">
        <v>161</v>
      </c>
      <c r="F133" s="249" t="s">
        <v>162</v>
      </c>
      <c r="G133" s="249"/>
      <c r="H133" s="249"/>
      <c r="I133" s="249"/>
      <c r="J133" s="164" t="s">
        <v>153</v>
      </c>
      <c r="K133" s="165">
        <v>175.41</v>
      </c>
      <c r="L133" s="250">
        <v>0</v>
      </c>
      <c r="M133" s="250"/>
      <c r="N133" s="251">
        <f>ROUND(L133*K133,2)</f>
        <v>0</v>
      </c>
      <c r="O133" s="251"/>
      <c r="P133" s="251"/>
      <c r="Q133" s="251"/>
      <c r="R133" s="136"/>
      <c r="T133" s="166" t="s">
        <v>5</v>
      </c>
      <c r="U133" s="45" t="s">
        <v>43</v>
      </c>
      <c r="V133" s="37"/>
      <c r="W133" s="167">
        <f>V133*K133</f>
        <v>0</v>
      </c>
      <c r="X133" s="167">
        <v>0</v>
      </c>
      <c r="Y133" s="167">
        <f>X133*K133</f>
        <v>0</v>
      </c>
      <c r="Z133" s="167">
        <v>0</v>
      </c>
      <c r="AA133" s="168">
        <f>Z133*K133</f>
        <v>0</v>
      </c>
      <c r="AR133" s="20" t="s">
        <v>154</v>
      </c>
      <c r="AT133" s="20" t="s">
        <v>150</v>
      </c>
      <c r="AU133" s="20" t="s">
        <v>105</v>
      </c>
      <c r="AY133" s="20" t="s">
        <v>149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86</v>
      </c>
      <c r="BK133" s="107">
        <f>ROUND(L133*K133,2)</f>
        <v>0</v>
      </c>
      <c r="BL133" s="20" t="s">
        <v>154</v>
      </c>
      <c r="BM133" s="20" t="s">
        <v>163</v>
      </c>
    </row>
    <row r="134" spans="2:65" s="10" customFormat="1" ht="14.4" customHeight="1">
      <c r="B134" s="169"/>
      <c r="C134" s="170"/>
      <c r="D134" s="170"/>
      <c r="E134" s="171" t="s">
        <v>5</v>
      </c>
      <c r="F134" s="252" t="s">
        <v>164</v>
      </c>
      <c r="G134" s="253"/>
      <c r="H134" s="253"/>
      <c r="I134" s="253"/>
      <c r="J134" s="170"/>
      <c r="K134" s="172">
        <v>161.61000000000001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157</v>
      </c>
      <c r="AU134" s="176" t="s">
        <v>105</v>
      </c>
      <c r="AV134" s="10" t="s">
        <v>105</v>
      </c>
      <c r="AW134" s="10" t="s">
        <v>35</v>
      </c>
      <c r="AX134" s="10" t="s">
        <v>78</v>
      </c>
      <c r="AY134" s="176" t="s">
        <v>149</v>
      </c>
    </row>
    <row r="135" spans="2:65" s="10" customFormat="1" ht="14.4" customHeight="1">
      <c r="B135" s="169"/>
      <c r="C135" s="170"/>
      <c r="D135" s="170"/>
      <c r="E135" s="171" t="s">
        <v>5</v>
      </c>
      <c r="F135" s="245" t="s">
        <v>165</v>
      </c>
      <c r="G135" s="246"/>
      <c r="H135" s="246"/>
      <c r="I135" s="246"/>
      <c r="J135" s="170"/>
      <c r="K135" s="172">
        <v>3</v>
      </c>
      <c r="L135" s="170"/>
      <c r="M135" s="170"/>
      <c r="N135" s="170"/>
      <c r="O135" s="170"/>
      <c r="P135" s="170"/>
      <c r="Q135" s="170"/>
      <c r="R135" s="173"/>
      <c r="T135" s="174"/>
      <c r="U135" s="170"/>
      <c r="V135" s="170"/>
      <c r="W135" s="170"/>
      <c r="X135" s="170"/>
      <c r="Y135" s="170"/>
      <c r="Z135" s="170"/>
      <c r="AA135" s="175"/>
      <c r="AT135" s="176" t="s">
        <v>157</v>
      </c>
      <c r="AU135" s="176" t="s">
        <v>105</v>
      </c>
      <c r="AV135" s="10" t="s">
        <v>105</v>
      </c>
      <c r="AW135" s="10" t="s">
        <v>35</v>
      </c>
      <c r="AX135" s="10" t="s">
        <v>78</v>
      </c>
      <c r="AY135" s="176" t="s">
        <v>149</v>
      </c>
    </row>
    <row r="136" spans="2:65" s="10" customFormat="1" ht="14.4" customHeight="1">
      <c r="B136" s="169"/>
      <c r="C136" s="170"/>
      <c r="D136" s="170"/>
      <c r="E136" s="171" t="s">
        <v>5</v>
      </c>
      <c r="F136" s="245" t="s">
        <v>166</v>
      </c>
      <c r="G136" s="246"/>
      <c r="H136" s="246"/>
      <c r="I136" s="246"/>
      <c r="J136" s="170"/>
      <c r="K136" s="172">
        <v>1.8</v>
      </c>
      <c r="L136" s="170"/>
      <c r="M136" s="170"/>
      <c r="N136" s="170"/>
      <c r="O136" s="170"/>
      <c r="P136" s="170"/>
      <c r="Q136" s="170"/>
      <c r="R136" s="173"/>
      <c r="T136" s="174"/>
      <c r="U136" s="170"/>
      <c r="V136" s="170"/>
      <c r="W136" s="170"/>
      <c r="X136" s="170"/>
      <c r="Y136" s="170"/>
      <c r="Z136" s="170"/>
      <c r="AA136" s="175"/>
      <c r="AT136" s="176" t="s">
        <v>157</v>
      </c>
      <c r="AU136" s="176" t="s">
        <v>105</v>
      </c>
      <c r="AV136" s="10" t="s">
        <v>105</v>
      </c>
      <c r="AW136" s="10" t="s">
        <v>35</v>
      </c>
      <c r="AX136" s="10" t="s">
        <v>78</v>
      </c>
      <c r="AY136" s="176" t="s">
        <v>149</v>
      </c>
    </row>
    <row r="137" spans="2:65" s="10" customFormat="1" ht="14.4" customHeight="1">
      <c r="B137" s="169"/>
      <c r="C137" s="170"/>
      <c r="D137" s="170"/>
      <c r="E137" s="171" t="s">
        <v>5</v>
      </c>
      <c r="F137" s="245" t="s">
        <v>167</v>
      </c>
      <c r="G137" s="246"/>
      <c r="H137" s="246"/>
      <c r="I137" s="246"/>
      <c r="J137" s="170"/>
      <c r="K137" s="172">
        <v>3.6</v>
      </c>
      <c r="L137" s="170"/>
      <c r="M137" s="170"/>
      <c r="N137" s="170"/>
      <c r="O137" s="170"/>
      <c r="P137" s="170"/>
      <c r="Q137" s="170"/>
      <c r="R137" s="173"/>
      <c r="T137" s="174"/>
      <c r="U137" s="170"/>
      <c r="V137" s="170"/>
      <c r="W137" s="170"/>
      <c r="X137" s="170"/>
      <c r="Y137" s="170"/>
      <c r="Z137" s="170"/>
      <c r="AA137" s="175"/>
      <c r="AT137" s="176" t="s">
        <v>157</v>
      </c>
      <c r="AU137" s="176" t="s">
        <v>105</v>
      </c>
      <c r="AV137" s="10" t="s">
        <v>105</v>
      </c>
      <c r="AW137" s="10" t="s">
        <v>35</v>
      </c>
      <c r="AX137" s="10" t="s">
        <v>78</v>
      </c>
      <c r="AY137" s="176" t="s">
        <v>149</v>
      </c>
    </row>
    <row r="138" spans="2:65" s="10" customFormat="1" ht="14.4" customHeight="1">
      <c r="B138" s="169"/>
      <c r="C138" s="170"/>
      <c r="D138" s="170"/>
      <c r="E138" s="171" t="s">
        <v>5</v>
      </c>
      <c r="F138" s="245" t="s">
        <v>166</v>
      </c>
      <c r="G138" s="246"/>
      <c r="H138" s="246"/>
      <c r="I138" s="246"/>
      <c r="J138" s="170"/>
      <c r="K138" s="172">
        <v>1.8</v>
      </c>
      <c r="L138" s="170"/>
      <c r="M138" s="170"/>
      <c r="N138" s="170"/>
      <c r="O138" s="170"/>
      <c r="P138" s="170"/>
      <c r="Q138" s="170"/>
      <c r="R138" s="173"/>
      <c r="T138" s="174"/>
      <c r="U138" s="170"/>
      <c r="V138" s="170"/>
      <c r="W138" s="170"/>
      <c r="X138" s="170"/>
      <c r="Y138" s="170"/>
      <c r="Z138" s="170"/>
      <c r="AA138" s="175"/>
      <c r="AT138" s="176" t="s">
        <v>157</v>
      </c>
      <c r="AU138" s="176" t="s">
        <v>105</v>
      </c>
      <c r="AV138" s="10" t="s">
        <v>105</v>
      </c>
      <c r="AW138" s="10" t="s">
        <v>35</v>
      </c>
      <c r="AX138" s="10" t="s">
        <v>78</v>
      </c>
      <c r="AY138" s="176" t="s">
        <v>149</v>
      </c>
    </row>
    <row r="139" spans="2:65" s="10" customFormat="1" ht="14.4" customHeight="1">
      <c r="B139" s="169"/>
      <c r="C139" s="170"/>
      <c r="D139" s="170"/>
      <c r="E139" s="171" t="s">
        <v>5</v>
      </c>
      <c r="F139" s="245" t="s">
        <v>167</v>
      </c>
      <c r="G139" s="246"/>
      <c r="H139" s="246"/>
      <c r="I139" s="246"/>
      <c r="J139" s="170"/>
      <c r="K139" s="172">
        <v>3.6</v>
      </c>
      <c r="L139" s="170"/>
      <c r="M139" s="170"/>
      <c r="N139" s="170"/>
      <c r="O139" s="170"/>
      <c r="P139" s="170"/>
      <c r="Q139" s="170"/>
      <c r="R139" s="173"/>
      <c r="T139" s="174"/>
      <c r="U139" s="170"/>
      <c r="V139" s="170"/>
      <c r="W139" s="170"/>
      <c r="X139" s="170"/>
      <c r="Y139" s="170"/>
      <c r="Z139" s="170"/>
      <c r="AA139" s="175"/>
      <c r="AT139" s="176" t="s">
        <v>157</v>
      </c>
      <c r="AU139" s="176" t="s">
        <v>105</v>
      </c>
      <c r="AV139" s="10" t="s">
        <v>105</v>
      </c>
      <c r="AW139" s="10" t="s">
        <v>35</v>
      </c>
      <c r="AX139" s="10" t="s">
        <v>78</v>
      </c>
      <c r="AY139" s="176" t="s">
        <v>149</v>
      </c>
    </row>
    <row r="140" spans="2:65" s="11" customFormat="1" ht="14.4" customHeight="1">
      <c r="B140" s="177"/>
      <c r="C140" s="178"/>
      <c r="D140" s="178"/>
      <c r="E140" s="179" t="s">
        <v>5</v>
      </c>
      <c r="F140" s="247" t="s">
        <v>160</v>
      </c>
      <c r="G140" s="248"/>
      <c r="H140" s="248"/>
      <c r="I140" s="248"/>
      <c r="J140" s="178"/>
      <c r="K140" s="180">
        <v>175.41</v>
      </c>
      <c r="L140" s="178"/>
      <c r="M140" s="178"/>
      <c r="N140" s="178"/>
      <c r="O140" s="178"/>
      <c r="P140" s="178"/>
      <c r="Q140" s="178"/>
      <c r="R140" s="181"/>
      <c r="T140" s="182"/>
      <c r="U140" s="178"/>
      <c r="V140" s="178"/>
      <c r="W140" s="178"/>
      <c r="X140" s="178"/>
      <c r="Y140" s="178"/>
      <c r="Z140" s="178"/>
      <c r="AA140" s="183"/>
      <c r="AT140" s="184" t="s">
        <v>157</v>
      </c>
      <c r="AU140" s="184" t="s">
        <v>105</v>
      </c>
      <c r="AV140" s="11" t="s">
        <v>154</v>
      </c>
      <c r="AW140" s="11" t="s">
        <v>35</v>
      </c>
      <c r="AX140" s="11" t="s">
        <v>86</v>
      </c>
      <c r="AY140" s="184" t="s">
        <v>149</v>
      </c>
    </row>
    <row r="141" spans="2:65" s="1" customFormat="1" ht="22.8" customHeight="1">
      <c r="B141" s="133"/>
      <c r="C141" s="162" t="s">
        <v>165</v>
      </c>
      <c r="D141" s="162" t="s">
        <v>150</v>
      </c>
      <c r="E141" s="163" t="s">
        <v>168</v>
      </c>
      <c r="F141" s="249" t="s">
        <v>169</v>
      </c>
      <c r="G141" s="249"/>
      <c r="H141" s="249"/>
      <c r="I141" s="249"/>
      <c r="J141" s="164" t="s">
        <v>170</v>
      </c>
      <c r="K141" s="165">
        <v>10.23</v>
      </c>
      <c r="L141" s="250">
        <v>0</v>
      </c>
      <c r="M141" s="250"/>
      <c r="N141" s="251">
        <f>ROUND(L141*K141,2)</f>
        <v>0</v>
      </c>
      <c r="O141" s="251"/>
      <c r="P141" s="251"/>
      <c r="Q141" s="251"/>
      <c r="R141" s="136"/>
      <c r="T141" s="166" t="s">
        <v>5</v>
      </c>
      <c r="U141" s="45" t="s">
        <v>43</v>
      </c>
      <c r="V141" s="37"/>
      <c r="W141" s="167">
        <f>V141*K141</f>
        <v>0</v>
      </c>
      <c r="X141" s="167">
        <v>1.5E-3</v>
      </c>
      <c r="Y141" s="167">
        <f>X141*K141</f>
        <v>1.5345000000000001E-2</v>
      </c>
      <c r="Z141" s="167">
        <v>0</v>
      </c>
      <c r="AA141" s="168">
        <f>Z141*K141</f>
        <v>0</v>
      </c>
      <c r="AR141" s="20" t="s">
        <v>154</v>
      </c>
      <c r="AT141" s="20" t="s">
        <v>150</v>
      </c>
      <c r="AU141" s="20" t="s">
        <v>105</v>
      </c>
      <c r="AY141" s="20" t="s">
        <v>149</v>
      </c>
      <c r="BE141" s="107">
        <f>IF(U141="základní",N141,0)</f>
        <v>0</v>
      </c>
      <c r="BF141" s="107">
        <f>IF(U141="snížená",N141,0)</f>
        <v>0</v>
      </c>
      <c r="BG141" s="107">
        <f>IF(U141="zákl. přenesená",N141,0)</f>
        <v>0</v>
      </c>
      <c r="BH141" s="107">
        <f>IF(U141="sníž. přenesená",N141,0)</f>
        <v>0</v>
      </c>
      <c r="BI141" s="107">
        <f>IF(U141="nulová",N141,0)</f>
        <v>0</v>
      </c>
      <c r="BJ141" s="20" t="s">
        <v>86</v>
      </c>
      <c r="BK141" s="107">
        <f>ROUND(L141*K141,2)</f>
        <v>0</v>
      </c>
      <c r="BL141" s="20" t="s">
        <v>154</v>
      </c>
      <c r="BM141" s="20" t="s">
        <v>171</v>
      </c>
    </row>
    <row r="142" spans="2:65" s="10" customFormat="1" ht="14.4" customHeight="1">
      <c r="B142" s="169"/>
      <c r="C142" s="170"/>
      <c r="D142" s="170"/>
      <c r="E142" s="171" t="s">
        <v>5</v>
      </c>
      <c r="F142" s="252" t="s">
        <v>172</v>
      </c>
      <c r="G142" s="253"/>
      <c r="H142" s="253"/>
      <c r="I142" s="253"/>
      <c r="J142" s="170"/>
      <c r="K142" s="172">
        <v>0.9</v>
      </c>
      <c r="L142" s="170"/>
      <c r="M142" s="170"/>
      <c r="N142" s="170"/>
      <c r="O142" s="170"/>
      <c r="P142" s="170"/>
      <c r="Q142" s="170"/>
      <c r="R142" s="173"/>
      <c r="T142" s="174"/>
      <c r="U142" s="170"/>
      <c r="V142" s="170"/>
      <c r="W142" s="170"/>
      <c r="X142" s="170"/>
      <c r="Y142" s="170"/>
      <c r="Z142" s="170"/>
      <c r="AA142" s="175"/>
      <c r="AT142" s="176" t="s">
        <v>157</v>
      </c>
      <c r="AU142" s="176" t="s">
        <v>105</v>
      </c>
      <c r="AV142" s="10" t="s">
        <v>105</v>
      </c>
      <c r="AW142" s="10" t="s">
        <v>35</v>
      </c>
      <c r="AX142" s="10" t="s">
        <v>78</v>
      </c>
      <c r="AY142" s="176" t="s">
        <v>149</v>
      </c>
    </row>
    <row r="143" spans="2:65" s="10" customFormat="1" ht="14.4" customHeight="1">
      <c r="B143" s="169"/>
      <c r="C143" s="170"/>
      <c r="D143" s="170"/>
      <c r="E143" s="171" t="s">
        <v>5</v>
      </c>
      <c r="F143" s="245" t="s">
        <v>173</v>
      </c>
      <c r="G143" s="246"/>
      <c r="H143" s="246"/>
      <c r="I143" s="246"/>
      <c r="J143" s="170"/>
      <c r="K143" s="172">
        <v>3.94</v>
      </c>
      <c r="L143" s="170"/>
      <c r="M143" s="170"/>
      <c r="N143" s="170"/>
      <c r="O143" s="170"/>
      <c r="P143" s="170"/>
      <c r="Q143" s="170"/>
      <c r="R143" s="173"/>
      <c r="T143" s="174"/>
      <c r="U143" s="170"/>
      <c r="V143" s="170"/>
      <c r="W143" s="170"/>
      <c r="X143" s="170"/>
      <c r="Y143" s="170"/>
      <c r="Z143" s="170"/>
      <c r="AA143" s="175"/>
      <c r="AT143" s="176" t="s">
        <v>157</v>
      </c>
      <c r="AU143" s="176" t="s">
        <v>105</v>
      </c>
      <c r="AV143" s="10" t="s">
        <v>105</v>
      </c>
      <c r="AW143" s="10" t="s">
        <v>35</v>
      </c>
      <c r="AX143" s="10" t="s">
        <v>78</v>
      </c>
      <c r="AY143" s="176" t="s">
        <v>149</v>
      </c>
    </row>
    <row r="144" spans="2:65" s="10" customFormat="1" ht="14.4" customHeight="1">
      <c r="B144" s="169"/>
      <c r="C144" s="170"/>
      <c r="D144" s="170"/>
      <c r="E144" s="171" t="s">
        <v>5</v>
      </c>
      <c r="F144" s="245" t="s">
        <v>174</v>
      </c>
      <c r="G144" s="246"/>
      <c r="H144" s="246"/>
      <c r="I144" s="246"/>
      <c r="J144" s="170"/>
      <c r="K144" s="172">
        <v>1.45</v>
      </c>
      <c r="L144" s="170"/>
      <c r="M144" s="170"/>
      <c r="N144" s="170"/>
      <c r="O144" s="170"/>
      <c r="P144" s="170"/>
      <c r="Q144" s="170"/>
      <c r="R144" s="173"/>
      <c r="T144" s="174"/>
      <c r="U144" s="170"/>
      <c r="V144" s="170"/>
      <c r="W144" s="170"/>
      <c r="X144" s="170"/>
      <c r="Y144" s="170"/>
      <c r="Z144" s="170"/>
      <c r="AA144" s="175"/>
      <c r="AT144" s="176" t="s">
        <v>157</v>
      </c>
      <c r="AU144" s="176" t="s">
        <v>105</v>
      </c>
      <c r="AV144" s="10" t="s">
        <v>105</v>
      </c>
      <c r="AW144" s="10" t="s">
        <v>35</v>
      </c>
      <c r="AX144" s="10" t="s">
        <v>78</v>
      </c>
      <c r="AY144" s="176" t="s">
        <v>149</v>
      </c>
    </row>
    <row r="145" spans="2:65" s="10" customFormat="1" ht="14.4" customHeight="1">
      <c r="B145" s="169"/>
      <c r="C145" s="170"/>
      <c r="D145" s="170"/>
      <c r="E145" s="171" t="s">
        <v>5</v>
      </c>
      <c r="F145" s="245" t="s">
        <v>173</v>
      </c>
      <c r="G145" s="246"/>
      <c r="H145" s="246"/>
      <c r="I145" s="246"/>
      <c r="J145" s="170"/>
      <c r="K145" s="172">
        <v>3.94</v>
      </c>
      <c r="L145" s="170"/>
      <c r="M145" s="170"/>
      <c r="N145" s="170"/>
      <c r="O145" s="170"/>
      <c r="P145" s="170"/>
      <c r="Q145" s="170"/>
      <c r="R145" s="173"/>
      <c r="T145" s="174"/>
      <c r="U145" s="170"/>
      <c r="V145" s="170"/>
      <c r="W145" s="170"/>
      <c r="X145" s="170"/>
      <c r="Y145" s="170"/>
      <c r="Z145" s="170"/>
      <c r="AA145" s="175"/>
      <c r="AT145" s="176" t="s">
        <v>157</v>
      </c>
      <c r="AU145" s="176" t="s">
        <v>105</v>
      </c>
      <c r="AV145" s="10" t="s">
        <v>105</v>
      </c>
      <c r="AW145" s="10" t="s">
        <v>35</v>
      </c>
      <c r="AX145" s="10" t="s">
        <v>78</v>
      </c>
      <c r="AY145" s="176" t="s">
        <v>149</v>
      </c>
    </row>
    <row r="146" spans="2:65" s="11" customFormat="1" ht="14.4" customHeight="1">
      <c r="B146" s="177"/>
      <c r="C146" s="178"/>
      <c r="D146" s="178"/>
      <c r="E146" s="179" t="s">
        <v>5</v>
      </c>
      <c r="F146" s="247" t="s">
        <v>160</v>
      </c>
      <c r="G146" s="248"/>
      <c r="H146" s="248"/>
      <c r="I146" s="248"/>
      <c r="J146" s="178"/>
      <c r="K146" s="180">
        <v>10.23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157</v>
      </c>
      <c r="AU146" s="184" t="s">
        <v>105</v>
      </c>
      <c r="AV146" s="11" t="s">
        <v>154</v>
      </c>
      <c r="AW146" s="11" t="s">
        <v>35</v>
      </c>
      <c r="AX146" s="11" t="s">
        <v>86</v>
      </c>
      <c r="AY146" s="184" t="s">
        <v>149</v>
      </c>
    </row>
    <row r="147" spans="2:65" s="1" customFormat="1" ht="34.200000000000003" customHeight="1">
      <c r="B147" s="133"/>
      <c r="C147" s="162" t="s">
        <v>154</v>
      </c>
      <c r="D147" s="162" t="s">
        <v>150</v>
      </c>
      <c r="E147" s="163" t="s">
        <v>175</v>
      </c>
      <c r="F147" s="249" t="s">
        <v>176</v>
      </c>
      <c r="G147" s="249"/>
      <c r="H147" s="249"/>
      <c r="I147" s="249"/>
      <c r="J147" s="164" t="s">
        <v>177</v>
      </c>
      <c r="K147" s="165">
        <v>0.28599999999999998</v>
      </c>
      <c r="L147" s="250">
        <v>0</v>
      </c>
      <c r="M147" s="250"/>
      <c r="N147" s="251">
        <f>ROUND(L147*K147,2)</f>
        <v>0</v>
      </c>
      <c r="O147" s="251"/>
      <c r="P147" s="251"/>
      <c r="Q147" s="251"/>
      <c r="R147" s="136"/>
      <c r="T147" s="166" t="s">
        <v>5</v>
      </c>
      <c r="U147" s="45" t="s">
        <v>43</v>
      </c>
      <c r="V147" s="37"/>
      <c r="W147" s="167">
        <f>V147*K147</f>
        <v>0</v>
      </c>
      <c r="X147" s="167">
        <v>2.45329</v>
      </c>
      <c r="Y147" s="167">
        <f>X147*K147</f>
        <v>0.70164093999999988</v>
      </c>
      <c r="Z147" s="167">
        <v>0</v>
      </c>
      <c r="AA147" s="168">
        <f>Z147*K147</f>
        <v>0</v>
      </c>
      <c r="AR147" s="20" t="s">
        <v>154</v>
      </c>
      <c r="AT147" s="20" t="s">
        <v>150</v>
      </c>
      <c r="AU147" s="20" t="s">
        <v>105</v>
      </c>
      <c r="AY147" s="20" t="s">
        <v>149</v>
      </c>
      <c r="BE147" s="107">
        <f>IF(U147="základní",N147,0)</f>
        <v>0</v>
      </c>
      <c r="BF147" s="107">
        <f>IF(U147="snížená",N147,0)</f>
        <v>0</v>
      </c>
      <c r="BG147" s="107">
        <f>IF(U147="zákl. přenesená",N147,0)</f>
        <v>0</v>
      </c>
      <c r="BH147" s="107">
        <f>IF(U147="sníž. přenesená",N147,0)</f>
        <v>0</v>
      </c>
      <c r="BI147" s="107">
        <f>IF(U147="nulová",N147,0)</f>
        <v>0</v>
      </c>
      <c r="BJ147" s="20" t="s">
        <v>86</v>
      </c>
      <c r="BK147" s="107">
        <f>ROUND(L147*K147,2)</f>
        <v>0</v>
      </c>
      <c r="BL147" s="20" t="s">
        <v>154</v>
      </c>
      <c r="BM147" s="20" t="s">
        <v>178</v>
      </c>
    </row>
    <row r="148" spans="2:65" s="10" customFormat="1" ht="14.4" customHeight="1">
      <c r="B148" s="169"/>
      <c r="C148" s="170"/>
      <c r="D148" s="170"/>
      <c r="E148" s="171" t="s">
        <v>5</v>
      </c>
      <c r="F148" s="252" t="s">
        <v>179</v>
      </c>
      <c r="G148" s="253"/>
      <c r="H148" s="253"/>
      <c r="I148" s="253"/>
      <c r="J148" s="170"/>
      <c r="K148" s="172">
        <v>0.28599999999999998</v>
      </c>
      <c r="L148" s="170"/>
      <c r="M148" s="170"/>
      <c r="N148" s="170"/>
      <c r="O148" s="170"/>
      <c r="P148" s="170"/>
      <c r="Q148" s="170"/>
      <c r="R148" s="173"/>
      <c r="T148" s="174"/>
      <c r="U148" s="170"/>
      <c r="V148" s="170"/>
      <c r="W148" s="170"/>
      <c r="X148" s="170"/>
      <c r="Y148" s="170"/>
      <c r="Z148" s="170"/>
      <c r="AA148" s="175"/>
      <c r="AT148" s="176" t="s">
        <v>157</v>
      </c>
      <c r="AU148" s="176" t="s">
        <v>105</v>
      </c>
      <c r="AV148" s="10" t="s">
        <v>105</v>
      </c>
      <c r="AW148" s="10" t="s">
        <v>35</v>
      </c>
      <c r="AX148" s="10" t="s">
        <v>78</v>
      </c>
      <c r="AY148" s="176" t="s">
        <v>149</v>
      </c>
    </row>
    <row r="149" spans="2:65" s="11" customFormat="1" ht="14.4" customHeight="1">
      <c r="B149" s="177"/>
      <c r="C149" s="178"/>
      <c r="D149" s="178"/>
      <c r="E149" s="179" t="s">
        <v>5</v>
      </c>
      <c r="F149" s="247" t="s">
        <v>160</v>
      </c>
      <c r="G149" s="248"/>
      <c r="H149" s="248"/>
      <c r="I149" s="248"/>
      <c r="J149" s="178"/>
      <c r="K149" s="180">
        <v>0.28599999999999998</v>
      </c>
      <c r="L149" s="178"/>
      <c r="M149" s="178"/>
      <c r="N149" s="178"/>
      <c r="O149" s="178"/>
      <c r="P149" s="178"/>
      <c r="Q149" s="178"/>
      <c r="R149" s="181"/>
      <c r="T149" s="182"/>
      <c r="U149" s="178"/>
      <c r="V149" s="178"/>
      <c r="W149" s="178"/>
      <c r="X149" s="178"/>
      <c r="Y149" s="178"/>
      <c r="Z149" s="178"/>
      <c r="AA149" s="183"/>
      <c r="AT149" s="184" t="s">
        <v>157</v>
      </c>
      <c r="AU149" s="184" t="s">
        <v>105</v>
      </c>
      <c r="AV149" s="11" t="s">
        <v>154</v>
      </c>
      <c r="AW149" s="11" t="s">
        <v>35</v>
      </c>
      <c r="AX149" s="11" t="s">
        <v>86</v>
      </c>
      <c r="AY149" s="184" t="s">
        <v>149</v>
      </c>
    </row>
    <row r="150" spans="2:65" s="1" customFormat="1" ht="22.8" customHeight="1">
      <c r="B150" s="133"/>
      <c r="C150" s="162" t="s">
        <v>180</v>
      </c>
      <c r="D150" s="162" t="s">
        <v>150</v>
      </c>
      <c r="E150" s="163" t="s">
        <v>181</v>
      </c>
      <c r="F150" s="249" t="s">
        <v>182</v>
      </c>
      <c r="G150" s="249"/>
      <c r="H150" s="249"/>
      <c r="I150" s="249"/>
      <c r="J150" s="164" t="s">
        <v>177</v>
      </c>
      <c r="K150" s="165">
        <v>0.28599999999999998</v>
      </c>
      <c r="L150" s="250">
        <v>0</v>
      </c>
      <c r="M150" s="250"/>
      <c r="N150" s="251">
        <f>ROUND(L150*K150,2)</f>
        <v>0</v>
      </c>
      <c r="O150" s="251"/>
      <c r="P150" s="251"/>
      <c r="Q150" s="251"/>
      <c r="R150" s="136"/>
      <c r="T150" s="166" t="s">
        <v>5</v>
      </c>
      <c r="U150" s="45" t="s">
        <v>43</v>
      </c>
      <c r="V150" s="37"/>
      <c r="W150" s="167">
        <f>V150*K150</f>
        <v>0</v>
      </c>
      <c r="X150" s="167">
        <v>0</v>
      </c>
      <c r="Y150" s="167">
        <f>X150*K150</f>
        <v>0</v>
      </c>
      <c r="Z150" s="167">
        <v>0</v>
      </c>
      <c r="AA150" s="168">
        <f>Z150*K150</f>
        <v>0</v>
      </c>
      <c r="AR150" s="20" t="s">
        <v>154</v>
      </c>
      <c r="AT150" s="20" t="s">
        <v>150</v>
      </c>
      <c r="AU150" s="20" t="s">
        <v>105</v>
      </c>
      <c r="AY150" s="20" t="s">
        <v>149</v>
      </c>
      <c r="BE150" s="107">
        <f>IF(U150="základní",N150,0)</f>
        <v>0</v>
      </c>
      <c r="BF150" s="107">
        <f>IF(U150="snížená",N150,0)</f>
        <v>0</v>
      </c>
      <c r="BG150" s="107">
        <f>IF(U150="zákl. přenesená",N150,0)</f>
        <v>0</v>
      </c>
      <c r="BH150" s="107">
        <f>IF(U150="sníž. přenesená",N150,0)</f>
        <v>0</v>
      </c>
      <c r="BI150" s="107">
        <f>IF(U150="nulová",N150,0)</f>
        <v>0</v>
      </c>
      <c r="BJ150" s="20" t="s">
        <v>86</v>
      </c>
      <c r="BK150" s="107">
        <f>ROUND(L150*K150,2)</f>
        <v>0</v>
      </c>
      <c r="BL150" s="20" t="s">
        <v>154</v>
      </c>
      <c r="BM150" s="20" t="s">
        <v>183</v>
      </c>
    </row>
    <row r="151" spans="2:65" s="10" customFormat="1" ht="14.4" customHeight="1">
      <c r="B151" s="169"/>
      <c r="C151" s="170"/>
      <c r="D151" s="170"/>
      <c r="E151" s="171" t="s">
        <v>5</v>
      </c>
      <c r="F151" s="252" t="s">
        <v>179</v>
      </c>
      <c r="G151" s="253"/>
      <c r="H151" s="253"/>
      <c r="I151" s="253"/>
      <c r="J151" s="170"/>
      <c r="K151" s="172">
        <v>0.28599999999999998</v>
      </c>
      <c r="L151" s="170"/>
      <c r="M151" s="170"/>
      <c r="N151" s="170"/>
      <c r="O151" s="170"/>
      <c r="P151" s="170"/>
      <c r="Q151" s="170"/>
      <c r="R151" s="173"/>
      <c r="T151" s="174"/>
      <c r="U151" s="170"/>
      <c r="V151" s="170"/>
      <c r="W151" s="170"/>
      <c r="X151" s="170"/>
      <c r="Y151" s="170"/>
      <c r="Z151" s="170"/>
      <c r="AA151" s="175"/>
      <c r="AT151" s="176" t="s">
        <v>157</v>
      </c>
      <c r="AU151" s="176" t="s">
        <v>105</v>
      </c>
      <c r="AV151" s="10" t="s">
        <v>105</v>
      </c>
      <c r="AW151" s="10" t="s">
        <v>35</v>
      </c>
      <c r="AX151" s="10" t="s">
        <v>78</v>
      </c>
      <c r="AY151" s="176" t="s">
        <v>149</v>
      </c>
    </row>
    <row r="152" spans="2:65" s="11" customFormat="1" ht="14.4" customHeight="1">
      <c r="B152" s="177"/>
      <c r="C152" s="178"/>
      <c r="D152" s="178"/>
      <c r="E152" s="179" t="s">
        <v>5</v>
      </c>
      <c r="F152" s="247" t="s">
        <v>160</v>
      </c>
      <c r="G152" s="248"/>
      <c r="H152" s="248"/>
      <c r="I152" s="248"/>
      <c r="J152" s="178"/>
      <c r="K152" s="180">
        <v>0.28599999999999998</v>
      </c>
      <c r="L152" s="178"/>
      <c r="M152" s="178"/>
      <c r="N152" s="178"/>
      <c r="O152" s="178"/>
      <c r="P152" s="178"/>
      <c r="Q152" s="178"/>
      <c r="R152" s="181"/>
      <c r="T152" s="182"/>
      <c r="U152" s="178"/>
      <c r="V152" s="178"/>
      <c r="W152" s="178"/>
      <c r="X152" s="178"/>
      <c r="Y152" s="178"/>
      <c r="Z152" s="178"/>
      <c r="AA152" s="183"/>
      <c r="AT152" s="184" t="s">
        <v>157</v>
      </c>
      <c r="AU152" s="184" t="s">
        <v>105</v>
      </c>
      <c r="AV152" s="11" t="s">
        <v>154</v>
      </c>
      <c r="AW152" s="11" t="s">
        <v>35</v>
      </c>
      <c r="AX152" s="11" t="s">
        <v>86</v>
      </c>
      <c r="AY152" s="184" t="s">
        <v>149</v>
      </c>
    </row>
    <row r="153" spans="2:65" s="1" customFormat="1" ht="22.8" customHeight="1">
      <c r="B153" s="133"/>
      <c r="C153" s="162" t="s">
        <v>184</v>
      </c>
      <c r="D153" s="162" t="s">
        <v>150</v>
      </c>
      <c r="E153" s="163" t="s">
        <v>185</v>
      </c>
      <c r="F153" s="249" t="s">
        <v>186</v>
      </c>
      <c r="G153" s="249"/>
      <c r="H153" s="249"/>
      <c r="I153" s="249"/>
      <c r="J153" s="164" t="s">
        <v>187</v>
      </c>
      <c r="K153" s="165">
        <v>8.0000000000000002E-3</v>
      </c>
      <c r="L153" s="250">
        <v>0</v>
      </c>
      <c r="M153" s="250"/>
      <c r="N153" s="251">
        <f>ROUND(L153*K153,2)</f>
        <v>0</v>
      </c>
      <c r="O153" s="251"/>
      <c r="P153" s="251"/>
      <c r="Q153" s="251"/>
      <c r="R153" s="136"/>
      <c r="T153" s="166" t="s">
        <v>5</v>
      </c>
      <c r="U153" s="45" t="s">
        <v>43</v>
      </c>
      <c r="V153" s="37"/>
      <c r="W153" s="167">
        <f>V153*K153</f>
        <v>0</v>
      </c>
      <c r="X153" s="167">
        <v>1.06277</v>
      </c>
      <c r="Y153" s="167">
        <f>X153*K153</f>
        <v>8.5021599999999999E-3</v>
      </c>
      <c r="Z153" s="167">
        <v>0</v>
      </c>
      <c r="AA153" s="168">
        <f>Z153*K153</f>
        <v>0</v>
      </c>
      <c r="AR153" s="20" t="s">
        <v>154</v>
      </c>
      <c r="AT153" s="20" t="s">
        <v>150</v>
      </c>
      <c r="AU153" s="20" t="s">
        <v>105</v>
      </c>
      <c r="AY153" s="20" t="s">
        <v>149</v>
      </c>
      <c r="BE153" s="107">
        <f>IF(U153="základní",N153,0)</f>
        <v>0</v>
      </c>
      <c r="BF153" s="107">
        <f>IF(U153="snížená",N153,0)</f>
        <v>0</v>
      </c>
      <c r="BG153" s="107">
        <f>IF(U153="zákl. přenesená",N153,0)</f>
        <v>0</v>
      </c>
      <c r="BH153" s="107">
        <f>IF(U153="sníž. přenesená",N153,0)</f>
        <v>0</v>
      </c>
      <c r="BI153" s="107">
        <f>IF(U153="nulová",N153,0)</f>
        <v>0</v>
      </c>
      <c r="BJ153" s="20" t="s">
        <v>86</v>
      </c>
      <c r="BK153" s="107">
        <f>ROUND(L153*K153,2)</f>
        <v>0</v>
      </c>
      <c r="BL153" s="20" t="s">
        <v>154</v>
      </c>
      <c r="BM153" s="20" t="s">
        <v>188</v>
      </c>
    </row>
    <row r="154" spans="2:65" s="10" customFormat="1" ht="14.4" customHeight="1">
      <c r="B154" s="169"/>
      <c r="C154" s="170"/>
      <c r="D154" s="170"/>
      <c r="E154" s="171" t="s">
        <v>5</v>
      </c>
      <c r="F154" s="252" t="s">
        <v>189</v>
      </c>
      <c r="G154" s="253"/>
      <c r="H154" s="253"/>
      <c r="I154" s="253"/>
      <c r="J154" s="170"/>
      <c r="K154" s="172">
        <v>8.0000000000000002E-3</v>
      </c>
      <c r="L154" s="170"/>
      <c r="M154" s="170"/>
      <c r="N154" s="170"/>
      <c r="O154" s="170"/>
      <c r="P154" s="170"/>
      <c r="Q154" s="170"/>
      <c r="R154" s="173"/>
      <c r="T154" s="174"/>
      <c r="U154" s="170"/>
      <c r="V154" s="170"/>
      <c r="W154" s="170"/>
      <c r="X154" s="170"/>
      <c r="Y154" s="170"/>
      <c r="Z154" s="170"/>
      <c r="AA154" s="175"/>
      <c r="AT154" s="176" t="s">
        <v>157</v>
      </c>
      <c r="AU154" s="176" t="s">
        <v>105</v>
      </c>
      <c r="AV154" s="10" t="s">
        <v>105</v>
      </c>
      <c r="AW154" s="10" t="s">
        <v>35</v>
      </c>
      <c r="AX154" s="10" t="s">
        <v>78</v>
      </c>
      <c r="AY154" s="176" t="s">
        <v>149</v>
      </c>
    </row>
    <row r="155" spans="2:65" s="11" customFormat="1" ht="14.4" customHeight="1">
      <c r="B155" s="177"/>
      <c r="C155" s="178"/>
      <c r="D155" s="178"/>
      <c r="E155" s="179" t="s">
        <v>5</v>
      </c>
      <c r="F155" s="247" t="s">
        <v>160</v>
      </c>
      <c r="G155" s="248"/>
      <c r="H155" s="248"/>
      <c r="I155" s="248"/>
      <c r="J155" s="178"/>
      <c r="K155" s="180">
        <v>8.0000000000000002E-3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157</v>
      </c>
      <c r="AU155" s="184" t="s">
        <v>105</v>
      </c>
      <c r="AV155" s="11" t="s">
        <v>154</v>
      </c>
      <c r="AW155" s="11" t="s">
        <v>35</v>
      </c>
      <c r="AX155" s="11" t="s">
        <v>86</v>
      </c>
      <c r="AY155" s="184" t="s">
        <v>149</v>
      </c>
    </row>
    <row r="156" spans="2:65" s="1" customFormat="1" ht="14.4" customHeight="1">
      <c r="B156" s="133"/>
      <c r="C156" s="185" t="s">
        <v>190</v>
      </c>
      <c r="D156" s="185" t="s">
        <v>191</v>
      </c>
      <c r="E156" s="186" t="s">
        <v>192</v>
      </c>
      <c r="F156" s="254" t="s">
        <v>193</v>
      </c>
      <c r="G156" s="254"/>
      <c r="H156" s="254"/>
      <c r="I156" s="254"/>
      <c r="J156" s="187" t="s">
        <v>153</v>
      </c>
      <c r="K156" s="188">
        <v>2.38</v>
      </c>
      <c r="L156" s="255">
        <v>0</v>
      </c>
      <c r="M156" s="255"/>
      <c r="N156" s="256">
        <f>ROUND(L156*K156,2)</f>
        <v>0</v>
      </c>
      <c r="O156" s="251"/>
      <c r="P156" s="251"/>
      <c r="Q156" s="251"/>
      <c r="R156" s="136"/>
      <c r="T156" s="166" t="s">
        <v>5</v>
      </c>
      <c r="U156" s="45" t="s">
        <v>43</v>
      </c>
      <c r="V156" s="37"/>
      <c r="W156" s="167">
        <f>V156*K156</f>
        <v>0</v>
      </c>
      <c r="X156" s="167">
        <v>0</v>
      </c>
      <c r="Y156" s="167">
        <f>X156*K156</f>
        <v>0</v>
      </c>
      <c r="Z156" s="167">
        <v>0</v>
      </c>
      <c r="AA156" s="168">
        <f>Z156*K156</f>
        <v>0</v>
      </c>
      <c r="AR156" s="20" t="s">
        <v>194</v>
      </c>
      <c r="AT156" s="20" t="s">
        <v>191</v>
      </c>
      <c r="AU156" s="20" t="s">
        <v>105</v>
      </c>
      <c r="AY156" s="20" t="s">
        <v>149</v>
      </c>
      <c r="BE156" s="107">
        <f>IF(U156="základní",N156,0)</f>
        <v>0</v>
      </c>
      <c r="BF156" s="107">
        <f>IF(U156="snížená",N156,0)</f>
        <v>0</v>
      </c>
      <c r="BG156" s="107">
        <f>IF(U156="zákl. přenesená",N156,0)</f>
        <v>0</v>
      </c>
      <c r="BH156" s="107">
        <f>IF(U156="sníž. přenesená",N156,0)</f>
        <v>0</v>
      </c>
      <c r="BI156" s="107">
        <f>IF(U156="nulová",N156,0)</f>
        <v>0</v>
      </c>
      <c r="BJ156" s="20" t="s">
        <v>86</v>
      </c>
      <c r="BK156" s="107">
        <f>ROUND(L156*K156,2)</f>
        <v>0</v>
      </c>
      <c r="BL156" s="20" t="s">
        <v>154</v>
      </c>
      <c r="BM156" s="20" t="s">
        <v>195</v>
      </c>
    </row>
    <row r="157" spans="2:65" s="10" customFormat="1" ht="14.4" customHeight="1">
      <c r="B157" s="169"/>
      <c r="C157" s="170"/>
      <c r="D157" s="170"/>
      <c r="E157" s="171" t="s">
        <v>5</v>
      </c>
      <c r="F157" s="252" t="s">
        <v>196</v>
      </c>
      <c r="G157" s="253"/>
      <c r="H157" s="253"/>
      <c r="I157" s="253"/>
      <c r="J157" s="170"/>
      <c r="K157" s="172">
        <v>2.38</v>
      </c>
      <c r="L157" s="170"/>
      <c r="M157" s="170"/>
      <c r="N157" s="170"/>
      <c r="O157" s="170"/>
      <c r="P157" s="170"/>
      <c r="Q157" s="170"/>
      <c r="R157" s="173"/>
      <c r="T157" s="174"/>
      <c r="U157" s="170"/>
      <c r="V157" s="170"/>
      <c r="W157" s="170"/>
      <c r="X157" s="170"/>
      <c r="Y157" s="170"/>
      <c r="Z157" s="170"/>
      <c r="AA157" s="175"/>
      <c r="AT157" s="176" t="s">
        <v>157</v>
      </c>
      <c r="AU157" s="176" t="s">
        <v>105</v>
      </c>
      <c r="AV157" s="10" t="s">
        <v>105</v>
      </c>
      <c r="AW157" s="10" t="s">
        <v>35</v>
      </c>
      <c r="AX157" s="10" t="s">
        <v>78</v>
      </c>
      <c r="AY157" s="176" t="s">
        <v>149</v>
      </c>
    </row>
    <row r="158" spans="2:65" s="11" customFormat="1" ht="14.4" customHeight="1">
      <c r="B158" s="177"/>
      <c r="C158" s="178"/>
      <c r="D158" s="178"/>
      <c r="E158" s="179" t="s">
        <v>5</v>
      </c>
      <c r="F158" s="247" t="s">
        <v>160</v>
      </c>
      <c r="G158" s="248"/>
      <c r="H158" s="248"/>
      <c r="I158" s="248"/>
      <c r="J158" s="178"/>
      <c r="K158" s="180">
        <v>2.38</v>
      </c>
      <c r="L158" s="178"/>
      <c r="M158" s="178"/>
      <c r="N158" s="178"/>
      <c r="O158" s="178"/>
      <c r="P158" s="178"/>
      <c r="Q158" s="178"/>
      <c r="R158" s="181"/>
      <c r="T158" s="182"/>
      <c r="U158" s="178"/>
      <c r="V158" s="178"/>
      <c r="W158" s="178"/>
      <c r="X158" s="178"/>
      <c r="Y158" s="178"/>
      <c r="Z158" s="178"/>
      <c r="AA158" s="183"/>
      <c r="AT158" s="184" t="s">
        <v>157</v>
      </c>
      <c r="AU158" s="184" t="s">
        <v>105</v>
      </c>
      <c r="AV158" s="11" t="s">
        <v>154</v>
      </c>
      <c r="AW158" s="11" t="s">
        <v>35</v>
      </c>
      <c r="AX158" s="11" t="s">
        <v>86</v>
      </c>
      <c r="AY158" s="184" t="s">
        <v>149</v>
      </c>
    </row>
    <row r="159" spans="2:65" s="1" customFormat="1" ht="22.8" customHeight="1">
      <c r="B159" s="133"/>
      <c r="C159" s="162" t="s">
        <v>194</v>
      </c>
      <c r="D159" s="162" t="s">
        <v>150</v>
      </c>
      <c r="E159" s="163" t="s">
        <v>197</v>
      </c>
      <c r="F159" s="249" t="s">
        <v>198</v>
      </c>
      <c r="G159" s="249"/>
      <c r="H159" s="249"/>
      <c r="I159" s="249"/>
      <c r="J159" s="164" t="s">
        <v>199</v>
      </c>
      <c r="K159" s="165">
        <v>1</v>
      </c>
      <c r="L159" s="250">
        <v>0</v>
      </c>
      <c r="M159" s="250"/>
      <c r="N159" s="251">
        <f>ROUND(L159*K159,2)</f>
        <v>0</v>
      </c>
      <c r="O159" s="251"/>
      <c r="P159" s="251"/>
      <c r="Q159" s="251"/>
      <c r="R159" s="136"/>
      <c r="T159" s="166" t="s">
        <v>5</v>
      </c>
      <c r="U159" s="45" t="s">
        <v>43</v>
      </c>
      <c r="V159" s="37"/>
      <c r="W159" s="167">
        <f>V159*K159</f>
        <v>0</v>
      </c>
      <c r="X159" s="167">
        <v>7.1459999999999996E-2</v>
      </c>
      <c r="Y159" s="167">
        <f>X159*K159</f>
        <v>7.1459999999999996E-2</v>
      </c>
      <c r="Z159" s="167">
        <v>0</v>
      </c>
      <c r="AA159" s="168">
        <f>Z159*K159</f>
        <v>0</v>
      </c>
      <c r="AR159" s="20" t="s">
        <v>154</v>
      </c>
      <c r="AT159" s="20" t="s">
        <v>150</v>
      </c>
      <c r="AU159" s="20" t="s">
        <v>105</v>
      </c>
      <c r="AY159" s="20" t="s">
        <v>149</v>
      </c>
      <c r="BE159" s="107">
        <f>IF(U159="základní",N159,0)</f>
        <v>0</v>
      </c>
      <c r="BF159" s="107">
        <f>IF(U159="snížená",N159,0)</f>
        <v>0</v>
      </c>
      <c r="BG159" s="107">
        <f>IF(U159="zákl. přenesená",N159,0)</f>
        <v>0</v>
      </c>
      <c r="BH159" s="107">
        <f>IF(U159="sníž. přenesená",N159,0)</f>
        <v>0</v>
      </c>
      <c r="BI159" s="107">
        <f>IF(U159="nulová",N159,0)</f>
        <v>0</v>
      </c>
      <c r="BJ159" s="20" t="s">
        <v>86</v>
      </c>
      <c r="BK159" s="107">
        <f>ROUND(L159*K159,2)</f>
        <v>0</v>
      </c>
      <c r="BL159" s="20" t="s">
        <v>154</v>
      </c>
      <c r="BM159" s="20" t="s">
        <v>200</v>
      </c>
    </row>
    <row r="160" spans="2:65" s="10" customFormat="1" ht="14.4" customHeight="1">
      <c r="B160" s="169"/>
      <c r="C160" s="170"/>
      <c r="D160" s="170"/>
      <c r="E160" s="171" t="s">
        <v>5</v>
      </c>
      <c r="F160" s="252" t="s">
        <v>86</v>
      </c>
      <c r="G160" s="253"/>
      <c r="H160" s="253"/>
      <c r="I160" s="253"/>
      <c r="J160" s="170"/>
      <c r="K160" s="172">
        <v>1</v>
      </c>
      <c r="L160" s="170"/>
      <c r="M160" s="170"/>
      <c r="N160" s="170"/>
      <c r="O160" s="170"/>
      <c r="P160" s="170"/>
      <c r="Q160" s="170"/>
      <c r="R160" s="173"/>
      <c r="T160" s="174"/>
      <c r="U160" s="170"/>
      <c r="V160" s="170"/>
      <c r="W160" s="170"/>
      <c r="X160" s="170"/>
      <c r="Y160" s="170"/>
      <c r="Z160" s="170"/>
      <c r="AA160" s="175"/>
      <c r="AT160" s="176" t="s">
        <v>157</v>
      </c>
      <c r="AU160" s="176" t="s">
        <v>105</v>
      </c>
      <c r="AV160" s="10" t="s">
        <v>105</v>
      </c>
      <c r="AW160" s="10" t="s">
        <v>35</v>
      </c>
      <c r="AX160" s="10" t="s">
        <v>78</v>
      </c>
      <c r="AY160" s="176" t="s">
        <v>149</v>
      </c>
    </row>
    <row r="161" spans="2:65" s="11" customFormat="1" ht="14.4" customHeight="1">
      <c r="B161" s="177"/>
      <c r="C161" s="178"/>
      <c r="D161" s="178"/>
      <c r="E161" s="179" t="s">
        <v>5</v>
      </c>
      <c r="F161" s="247" t="s">
        <v>160</v>
      </c>
      <c r="G161" s="248"/>
      <c r="H161" s="248"/>
      <c r="I161" s="248"/>
      <c r="J161" s="178"/>
      <c r="K161" s="180">
        <v>1</v>
      </c>
      <c r="L161" s="178"/>
      <c r="M161" s="178"/>
      <c r="N161" s="178"/>
      <c r="O161" s="178"/>
      <c r="P161" s="178"/>
      <c r="Q161" s="178"/>
      <c r="R161" s="181"/>
      <c r="T161" s="182"/>
      <c r="U161" s="178"/>
      <c r="V161" s="178"/>
      <c r="W161" s="178"/>
      <c r="X161" s="178"/>
      <c r="Y161" s="178"/>
      <c r="Z161" s="178"/>
      <c r="AA161" s="183"/>
      <c r="AT161" s="184" t="s">
        <v>157</v>
      </c>
      <c r="AU161" s="184" t="s">
        <v>105</v>
      </c>
      <c r="AV161" s="11" t="s">
        <v>154</v>
      </c>
      <c r="AW161" s="11" t="s">
        <v>35</v>
      </c>
      <c r="AX161" s="11" t="s">
        <v>86</v>
      </c>
      <c r="AY161" s="184" t="s">
        <v>149</v>
      </c>
    </row>
    <row r="162" spans="2:65" s="1" customFormat="1" ht="34.200000000000003" customHeight="1">
      <c r="B162" s="133"/>
      <c r="C162" s="185" t="s">
        <v>201</v>
      </c>
      <c r="D162" s="185" t="s">
        <v>191</v>
      </c>
      <c r="E162" s="186" t="s">
        <v>202</v>
      </c>
      <c r="F162" s="254" t="s">
        <v>203</v>
      </c>
      <c r="G162" s="254"/>
      <c r="H162" s="254"/>
      <c r="I162" s="254"/>
      <c r="J162" s="187" t="s">
        <v>199</v>
      </c>
      <c r="K162" s="188">
        <v>1</v>
      </c>
      <c r="L162" s="255">
        <v>0</v>
      </c>
      <c r="M162" s="255"/>
      <c r="N162" s="256">
        <f>ROUND(L162*K162,2)</f>
        <v>0</v>
      </c>
      <c r="O162" s="251"/>
      <c r="P162" s="251"/>
      <c r="Q162" s="251"/>
      <c r="R162" s="136"/>
      <c r="T162" s="166" t="s">
        <v>5</v>
      </c>
      <c r="U162" s="45" t="s">
        <v>43</v>
      </c>
      <c r="V162" s="37"/>
      <c r="W162" s="167">
        <f>V162*K162</f>
        <v>0</v>
      </c>
      <c r="X162" s="167">
        <v>2.894E-2</v>
      </c>
      <c r="Y162" s="167">
        <f>X162*K162</f>
        <v>2.894E-2</v>
      </c>
      <c r="Z162" s="167">
        <v>0</v>
      </c>
      <c r="AA162" s="168">
        <f>Z162*K162</f>
        <v>0</v>
      </c>
      <c r="AR162" s="20" t="s">
        <v>194</v>
      </c>
      <c r="AT162" s="20" t="s">
        <v>191</v>
      </c>
      <c r="AU162" s="20" t="s">
        <v>105</v>
      </c>
      <c r="AY162" s="20" t="s">
        <v>149</v>
      </c>
      <c r="BE162" s="107">
        <f>IF(U162="základní",N162,0)</f>
        <v>0</v>
      </c>
      <c r="BF162" s="107">
        <f>IF(U162="snížená",N162,0)</f>
        <v>0</v>
      </c>
      <c r="BG162" s="107">
        <f>IF(U162="zákl. přenesená",N162,0)</f>
        <v>0</v>
      </c>
      <c r="BH162" s="107">
        <f>IF(U162="sníž. přenesená",N162,0)</f>
        <v>0</v>
      </c>
      <c r="BI162" s="107">
        <f>IF(U162="nulová",N162,0)</f>
        <v>0</v>
      </c>
      <c r="BJ162" s="20" t="s">
        <v>86</v>
      </c>
      <c r="BK162" s="107">
        <f>ROUND(L162*K162,2)</f>
        <v>0</v>
      </c>
      <c r="BL162" s="20" t="s">
        <v>154</v>
      </c>
      <c r="BM162" s="20" t="s">
        <v>204</v>
      </c>
    </row>
    <row r="163" spans="2:65" s="9" customFormat="1" ht="29.85" customHeight="1">
      <c r="B163" s="151"/>
      <c r="C163" s="152"/>
      <c r="D163" s="161" t="s">
        <v>118</v>
      </c>
      <c r="E163" s="161"/>
      <c r="F163" s="161"/>
      <c r="G163" s="161"/>
      <c r="H163" s="161"/>
      <c r="I163" s="161"/>
      <c r="J163" s="161"/>
      <c r="K163" s="161"/>
      <c r="L163" s="161"/>
      <c r="M163" s="161"/>
      <c r="N163" s="237">
        <f>BK163</f>
        <v>0</v>
      </c>
      <c r="O163" s="238"/>
      <c r="P163" s="238"/>
      <c r="Q163" s="238"/>
      <c r="R163" s="154"/>
      <c r="T163" s="155"/>
      <c r="U163" s="152"/>
      <c r="V163" s="152"/>
      <c r="W163" s="156">
        <f>SUM(W164:W192)</f>
        <v>0</v>
      </c>
      <c r="X163" s="152"/>
      <c r="Y163" s="156">
        <f>SUM(Y164:Y192)</f>
        <v>5.8053760000000003E-2</v>
      </c>
      <c r="Z163" s="152"/>
      <c r="AA163" s="157">
        <f>SUM(AA164:AA192)</f>
        <v>0.82450400000000001</v>
      </c>
      <c r="AR163" s="158" t="s">
        <v>86</v>
      </c>
      <c r="AT163" s="159" t="s">
        <v>77</v>
      </c>
      <c r="AU163" s="159" t="s">
        <v>86</v>
      </c>
      <c r="AY163" s="158" t="s">
        <v>149</v>
      </c>
      <c r="BK163" s="160">
        <f>SUM(BK164:BK192)</f>
        <v>0</v>
      </c>
    </row>
    <row r="164" spans="2:65" s="1" customFormat="1" ht="45.6" customHeight="1">
      <c r="B164" s="133"/>
      <c r="C164" s="162" t="s">
        <v>205</v>
      </c>
      <c r="D164" s="162" t="s">
        <v>150</v>
      </c>
      <c r="E164" s="163" t="s">
        <v>206</v>
      </c>
      <c r="F164" s="249" t="s">
        <v>207</v>
      </c>
      <c r="G164" s="249"/>
      <c r="H164" s="249"/>
      <c r="I164" s="249"/>
      <c r="J164" s="164" t="s">
        <v>153</v>
      </c>
      <c r="K164" s="165">
        <v>268.37599999999998</v>
      </c>
      <c r="L164" s="250">
        <v>0</v>
      </c>
      <c r="M164" s="250"/>
      <c r="N164" s="251">
        <f>ROUND(L164*K164,2)</f>
        <v>0</v>
      </c>
      <c r="O164" s="251"/>
      <c r="P164" s="251"/>
      <c r="Q164" s="251"/>
      <c r="R164" s="136"/>
      <c r="T164" s="166" t="s">
        <v>5</v>
      </c>
      <c r="U164" s="45" t="s">
        <v>43</v>
      </c>
      <c r="V164" s="37"/>
      <c r="W164" s="167">
        <f>V164*K164</f>
        <v>0</v>
      </c>
      <c r="X164" s="167">
        <v>2.1000000000000001E-4</v>
      </c>
      <c r="Y164" s="167">
        <f>X164*K164</f>
        <v>5.635896E-2</v>
      </c>
      <c r="Z164" s="167">
        <v>0</v>
      </c>
      <c r="AA164" s="168">
        <f>Z164*K164</f>
        <v>0</v>
      </c>
      <c r="AR164" s="20" t="s">
        <v>154</v>
      </c>
      <c r="AT164" s="20" t="s">
        <v>150</v>
      </c>
      <c r="AU164" s="20" t="s">
        <v>105</v>
      </c>
      <c r="AY164" s="20" t="s">
        <v>149</v>
      </c>
      <c r="BE164" s="107">
        <f>IF(U164="základní",N164,0)</f>
        <v>0</v>
      </c>
      <c r="BF164" s="107">
        <f>IF(U164="snížená",N164,0)</f>
        <v>0</v>
      </c>
      <c r="BG164" s="107">
        <f>IF(U164="zákl. přenesená",N164,0)</f>
        <v>0</v>
      </c>
      <c r="BH164" s="107">
        <f>IF(U164="sníž. přenesená",N164,0)</f>
        <v>0</v>
      </c>
      <c r="BI164" s="107">
        <f>IF(U164="nulová",N164,0)</f>
        <v>0</v>
      </c>
      <c r="BJ164" s="20" t="s">
        <v>86</v>
      </c>
      <c r="BK164" s="107">
        <f>ROUND(L164*K164,2)</f>
        <v>0</v>
      </c>
      <c r="BL164" s="20" t="s">
        <v>154</v>
      </c>
      <c r="BM164" s="20" t="s">
        <v>208</v>
      </c>
    </row>
    <row r="165" spans="2:65" s="10" customFormat="1" ht="14.4" customHeight="1">
      <c r="B165" s="169"/>
      <c r="C165" s="170"/>
      <c r="D165" s="170"/>
      <c r="E165" s="171" t="s">
        <v>5</v>
      </c>
      <c r="F165" s="252" t="s">
        <v>209</v>
      </c>
      <c r="G165" s="253"/>
      <c r="H165" s="253"/>
      <c r="I165" s="253"/>
      <c r="J165" s="170"/>
      <c r="K165" s="172">
        <v>268.37599999999998</v>
      </c>
      <c r="L165" s="170"/>
      <c r="M165" s="170"/>
      <c r="N165" s="170"/>
      <c r="O165" s="170"/>
      <c r="P165" s="170"/>
      <c r="Q165" s="170"/>
      <c r="R165" s="173"/>
      <c r="T165" s="174"/>
      <c r="U165" s="170"/>
      <c r="V165" s="170"/>
      <c r="W165" s="170"/>
      <c r="X165" s="170"/>
      <c r="Y165" s="170"/>
      <c r="Z165" s="170"/>
      <c r="AA165" s="175"/>
      <c r="AT165" s="176" t="s">
        <v>157</v>
      </c>
      <c r="AU165" s="176" t="s">
        <v>105</v>
      </c>
      <c r="AV165" s="10" t="s">
        <v>105</v>
      </c>
      <c r="AW165" s="10" t="s">
        <v>35</v>
      </c>
      <c r="AX165" s="10" t="s">
        <v>78</v>
      </c>
      <c r="AY165" s="176" t="s">
        <v>149</v>
      </c>
    </row>
    <row r="166" spans="2:65" s="11" customFormat="1" ht="14.4" customHeight="1">
      <c r="B166" s="177"/>
      <c r="C166" s="178"/>
      <c r="D166" s="178"/>
      <c r="E166" s="179" t="s">
        <v>5</v>
      </c>
      <c r="F166" s="247" t="s">
        <v>160</v>
      </c>
      <c r="G166" s="248"/>
      <c r="H166" s="248"/>
      <c r="I166" s="248"/>
      <c r="J166" s="178"/>
      <c r="K166" s="180">
        <v>268.37599999999998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157</v>
      </c>
      <c r="AU166" s="184" t="s">
        <v>105</v>
      </c>
      <c r="AV166" s="11" t="s">
        <v>154</v>
      </c>
      <c r="AW166" s="11" t="s">
        <v>35</v>
      </c>
      <c r="AX166" s="11" t="s">
        <v>86</v>
      </c>
      <c r="AY166" s="184" t="s">
        <v>149</v>
      </c>
    </row>
    <row r="167" spans="2:65" s="1" customFormat="1" ht="22.8" customHeight="1">
      <c r="B167" s="133"/>
      <c r="C167" s="162" t="s">
        <v>210</v>
      </c>
      <c r="D167" s="162" t="s">
        <v>150</v>
      </c>
      <c r="E167" s="163" t="s">
        <v>211</v>
      </c>
      <c r="F167" s="249" t="s">
        <v>212</v>
      </c>
      <c r="G167" s="249"/>
      <c r="H167" s="249"/>
      <c r="I167" s="249"/>
      <c r="J167" s="164" t="s">
        <v>153</v>
      </c>
      <c r="K167" s="165">
        <v>42.37</v>
      </c>
      <c r="L167" s="250">
        <v>0</v>
      </c>
      <c r="M167" s="250"/>
      <c r="N167" s="251">
        <f>ROUND(L167*K167,2)</f>
        <v>0</v>
      </c>
      <c r="O167" s="251"/>
      <c r="P167" s="251"/>
      <c r="Q167" s="251"/>
      <c r="R167" s="136"/>
      <c r="T167" s="166" t="s">
        <v>5</v>
      </c>
      <c r="U167" s="45" t="s">
        <v>43</v>
      </c>
      <c r="V167" s="37"/>
      <c r="W167" s="167">
        <f>V167*K167</f>
        <v>0</v>
      </c>
      <c r="X167" s="167">
        <v>4.0000000000000003E-5</v>
      </c>
      <c r="Y167" s="167">
        <f>X167*K167</f>
        <v>1.6948E-3</v>
      </c>
      <c r="Z167" s="167">
        <v>0</v>
      </c>
      <c r="AA167" s="168">
        <f>Z167*K167</f>
        <v>0</v>
      </c>
      <c r="AR167" s="20" t="s">
        <v>154</v>
      </c>
      <c r="AT167" s="20" t="s">
        <v>150</v>
      </c>
      <c r="AU167" s="20" t="s">
        <v>105</v>
      </c>
      <c r="AY167" s="20" t="s">
        <v>149</v>
      </c>
      <c r="BE167" s="107">
        <f>IF(U167="základní",N167,0)</f>
        <v>0</v>
      </c>
      <c r="BF167" s="107">
        <f>IF(U167="snížená",N167,0)</f>
        <v>0</v>
      </c>
      <c r="BG167" s="107">
        <f>IF(U167="zákl. přenesená",N167,0)</f>
        <v>0</v>
      </c>
      <c r="BH167" s="107">
        <f>IF(U167="sníž. přenesená",N167,0)</f>
        <v>0</v>
      </c>
      <c r="BI167" s="107">
        <f>IF(U167="nulová",N167,0)</f>
        <v>0</v>
      </c>
      <c r="BJ167" s="20" t="s">
        <v>86</v>
      </c>
      <c r="BK167" s="107">
        <f>ROUND(L167*K167,2)</f>
        <v>0</v>
      </c>
      <c r="BL167" s="20" t="s">
        <v>154</v>
      </c>
      <c r="BM167" s="20" t="s">
        <v>213</v>
      </c>
    </row>
    <row r="168" spans="2:65" s="10" customFormat="1" ht="14.4" customHeight="1">
      <c r="B168" s="169"/>
      <c r="C168" s="170"/>
      <c r="D168" s="170"/>
      <c r="E168" s="171" t="s">
        <v>5</v>
      </c>
      <c r="F168" s="252" t="s">
        <v>214</v>
      </c>
      <c r="G168" s="253"/>
      <c r="H168" s="253"/>
      <c r="I168" s="253"/>
      <c r="J168" s="170"/>
      <c r="K168" s="172">
        <v>13.75</v>
      </c>
      <c r="L168" s="170"/>
      <c r="M168" s="170"/>
      <c r="N168" s="170"/>
      <c r="O168" s="170"/>
      <c r="P168" s="170"/>
      <c r="Q168" s="170"/>
      <c r="R168" s="173"/>
      <c r="T168" s="174"/>
      <c r="U168" s="170"/>
      <c r="V168" s="170"/>
      <c r="W168" s="170"/>
      <c r="X168" s="170"/>
      <c r="Y168" s="170"/>
      <c r="Z168" s="170"/>
      <c r="AA168" s="175"/>
      <c r="AT168" s="176" t="s">
        <v>157</v>
      </c>
      <c r="AU168" s="176" t="s">
        <v>105</v>
      </c>
      <c r="AV168" s="10" t="s">
        <v>105</v>
      </c>
      <c r="AW168" s="10" t="s">
        <v>35</v>
      </c>
      <c r="AX168" s="10" t="s">
        <v>78</v>
      </c>
      <c r="AY168" s="176" t="s">
        <v>149</v>
      </c>
    </row>
    <row r="169" spans="2:65" s="10" customFormat="1" ht="14.4" customHeight="1">
      <c r="B169" s="169"/>
      <c r="C169" s="170"/>
      <c r="D169" s="170"/>
      <c r="E169" s="171" t="s">
        <v>5</v>
      </c>
      <c r="F169" s="245" t="s">
        <v>215</v>
      </c>
      <c r="G169" s="246"/>
      <c r="H169" s="246"/>
      <c r="I169" s="246"/>
      <c r="J169" s="170"/>
      <c r="K169" s="172">
        <v>28.62</v>
      </c>
      <c r="L169" s="170"/>
      <c r="M169" s="170"/>
      <c r="N169" s="170"/>
      <c r="O169" s="170"/>
      <c r="P169" s="170"/>
      <c r="Q169" s="170"/>
      <c r="R169" s="173"/>
      <c r="T169" s="174"/>
      <c r="U169" s="170"/>
      <c r="V169" s="170"/>
      <c r="W169" s="170"/>
      <c r="X169" s="170"/>
      <c r="Y169" s="170"/>
      <c r="Z169" s="170"/>
      <c r="AA169" s="175"/>
      <c r="AT169" s="176" t="s">
        <v>157</v>
      </c>
      <c r="AU169" s="176" t="s">
        <v>105</v>
      </c>
      <c r="AV169" s="10" t="s">
        <v>105</v>
      </c>
      <c r="AW169" s="10" t="s">
        <v>35</v>
      </c>
      <c r="AX169" s="10" t="s">
        <v>78</v>
      </c>
      <c r="AY169" s="176" t="s">
        <v>149</v>
      </c>
    </row>
    <row r="170" spans="2:65" s="11" customFormat="1" ht="14.4" customHeight="1">
      <c r="B170" s="177"/>
      <c r="C170" s="178"/>
      <c r="D170" s="178"/>
      <c r="E170" s="179" t="s">
        <v>5</v>
      </c>
      <c r="F170" s="247" t="s">
        <v>160</v>
      </c>
      <c r="G170" s="248"/>
      <c r="H170" s="248"/>
      <c r="I170" s="248"/>
      <c r="J170" s="178"/>
      <c r="K170" s="180">
        <v>42.37</v>
      </c>
      <c r="L170" s="178"/>
      <c r="M170" s="178"/>
      <c r="N170" s="178"/>
      <c r="O170" s="178"/>
      <c r="P170" s="178"/>
      <c r="Q170" s="178"/>
      <c r="R170" s="181"/>
      <c r="T170" s="182"/>
      <c r="U170" s="178"/>
      <c r="V170" s="178"/>
      <c r="W170" s="178"/>
      <c r="X170" s="178"/>
      <c r="Y170" s="178"/>
      <c r="Z170" s="178"/>
      <c r="AA170" s="183"/>
      <c r="AT170" s="184" t="s">
        <v>157</v>
      </c>
      <c r="AU170" s="184" t="s">
        <v>105</v>
      </c>
      <c r="AV170" s="11" t="s">
        <v>154</v>
      </c>
      <c r="AW170" s="11" t="s">
        <v>35</v>
      </c>
      <c r="AX170" s="11" t="s">
        <v>86</v>
      </c>
      <c r="AY170" s="184" t="s">
        <v>149</v>
      </c>
    </row>
    <row r="171" spans="2:65" s="1" customFormat="1" ht="45.6" customHeight="1">
      <c r="B171" s="133"/>
      <c r="C171" s="162" t="s">
        <v>216</v>
      </c>
      <c r="D171" s="162" t="s">
        <v>150</v>
      </c>
      <c r="E171" s="163" t="s">
        <v>217</v>
      </c>
      <c r="F171" s="249" t="s">
        <v>218</v>
      </c>
      <c r="G171" s="249"/>
      <c r="H171" s="249"/>
      <c r="I171" s="249"/>
      <c r="J171" s="164" t="s">
        <v>177</v>
      </c>
      <c r="K171" s="165">
        <v>0.247</v>
      </c>
      <c r="L171" s="250">
        <v>0</v>
      </c>
      <c r="M171" s="250"/>
      <c r="N171" s="251">
        <f>ROUND(L171*K171,2)</f>
        <v>0</v>
      </c>
      <c r="O171" s="251"/>
      <c r="P171" s="251"/>
      <c r="Q171" s="251"/>
      <c r="R171" s="136"/>
      <c r="T171" s="166" t="s">
        <v>5</v>
      </c>
      <c r="U171" s="45" t="s">
        <v>43</v>
      </c>
      <c r="V171" s="37"/>
      <c r="W171" s="167">
        <f>V171*K171</f>
        <v>0</v>
      </c>
      <c r="X171" s="167">
        <v>0</v>
      </c>
      <c r="Y171" s="167">
        <f>X171*K171</f>
        <v>0</v>
      </c>
      <c r="Z171" s="167">
        <v>2.2000000000000002</v>
      </c>
      <c r="AA171" s="168">
        <f>Z171*K171</f>
        <v>0.54339999999999999</v>
      </c>
      <c r="AR171" s="20" t="s">
        <v>154</v>
      </c>
      <c r="AT171" s="20" t="s">
        <v>150</v>
      </c>
      <c r="AU171" s="20" t="s">
        <v>105</v>
      </c>
      <c r="AY171" s="20" t="s">
        <v>149</v>
      </c>
      <c r="BE171" s="107">
        <f>IF(U171="základní",N171,0)</f>
        <v>0</v>
      </c>
      <c r="BF171" s="107">
        <f>IF(U171="snížená",N171,0)</f>
        <v>0</v>
      </c>
      <c r="BG171" s="107">
        <f>IF(U171="zákl. přenesená",N171,0)</f>
        <v>0</v>
      </c>
      <c r="BH171" s="107">
        <f>IF(U171="sníž. přenesená",N171,0)</f>
        <v>0</v>
      </c>
      <c r="BI171" s="107">
        <f>IF(U171="nulová",N171,0)</f>
        <v>0</v>
      </c>
      <c r="BJ171" s="20" t="s">
        <v>86</v>
      </c>
      <c r="BK171" s="107">
        <f>ROUND(L171*K171,2)</f>
        <v>0</v>
      </c>
      <c r="BL171" s="20" t="s">
        <v>154</v>
      </c>
      <c r="BM171" s="20" t="s">
        <v>219</v>
      </c>
    </row>
    <row r="172" spans="2:65" s="10" customFormat="1" ht="14.4" customHeight="1">
      <c r="B172" s="169"/>
      <c r="C172" s="170"/>
      <c r="D172" s="170"/>
      <c r="E172" s="171" t="s">
        <v>5</v>
      </c>
      <c r="F172" s="252" t="s">
        <v>220</v>
      </c>
      <c r="G172" s="253"/>
      <c r="H172" s="253"/>
      <c r="I172" s="253"/>
      <c r="J172" s="170"/>
      <c r="K172" s="172">
        <v>0.247</v>
      </c>
      <c r="L172" s="170"/>
      <c r="M172" s="170"/>
      <c r="N172" s="170"/>
      <c r="O172" s="170"/>
      <c r="P172" s="170"/>
      <c r="Q172" s="170"/>
      <c r="R172" s="173"/>
      <c r="T172" s="174"/>
      <c r="U172" s="170"/>
      <c r="V172" s="170"/>
      <c r="W172" s="170"/>
      <c r="X172" s="170"/>
      <c r="Y172" s="170"/>
      <c r="Z172" s="170"/>
      <c r="AA172" s="175"/>
      <c r="AT172" s="176" t="s">
        <v>157</v>
      </c>
      <c r="AU172" s="176" t="s">
        <v>105</v>
      </c>
      <c r="AV172" s="10" t="s">
        <v>105</v>
      </c>
      <c r="AW172" s="10" t="s">
        <v>35</v>
      </c>
      <c r="AX172" s="10" t="s">
        <v>78</v>
      </c>
      <c r="AY172" s="176" t="s">
        <v>149</v>
      </c>
    </row>
    <row r="173" spans="2:65" s="11" customFormat="1" ht="14.4" customHeight="1">
      <c r="B173" s="177"/>
      <c r="C173" s="178"/>
      <c r="D173" s="178"/>
      <c r="E173" s="179" t="s">
        <v>5</v>
      </c>
      <c r="F173" s="247" t="s">
        <v>160</v>
      </c>
      <c r="G173" s="248"/>
      <c r="H173" s="248"/>
      <c r="I173" s="248"/>
      <c r="J173" s="178"/>
      <c r="K173" s="180">
        <v>0.247</v>
      </c>
      <c r="L173" s="178"/>
      <c r="M173" s="178"/>
      <c r="N173" s="178"/>
      <c r="O173" s="178"/>
      <c r="P173" s="178"/>
      <c r="Q173" s="178"/>
      <c r="R173" s="181"/>
      <c r="T173" s="182"/>
      <c r="U173" s="178"/>
      <c r="V173" s="178"/>
      <c r="W173" s="178"/>
      <c r="X173" s="178"/>
      <c r="Y173" s="178"/>
      <c r="Z173" s="178"/>
      <c r="AA173" s="183"/>
      <c r="AT173" s="184" t="s">
        <v>157</v>
      </c>
      <c r="AU173" s="184" t="s">
        <v>105</v>
      </c>
      <c r="AV173" s="11" t="s">
        <v>154</v>
      </c>
      <c r="AW173" s="11" t="s">
        <v>35</v>
      </c>
      <c r="AX173" s="11" t="s">
        <v>86</v>
      </c>
      <c r="AY173" s="184" t="s">
        <v>149</v>
      </c>
    </row>
    <row r="174" spans="2:65" s="1" customFormat="1" ht="34.200000000000003" customHeight="1">
      <c r="B174" s="133"/>
      <c r="C174" s="162" t="s">
        <v>221</v>
      </c>
      <c r="D174" s="162" t="s">
        <v>150</v>
      </c>
      <c r="E174" s="163" t="s">
        <v>222</v>
      </c>
      <c r="F174" s="249" t="s">
        <v>223</v>
      </c>
      <c r="G174" s="249"/>
      <c r="H174" s="249"/>
      <c r="I174" s="249"/>
      <c r="J174" s="164" t="s">
        <v>177</v>
      </c>
      <c r="K174" s="165">
        <v>0.247</v>
      </c>
      <c r="L174" s="250">
        <v>0</v>
      </c>
      <c r="M174" s="250"/>
      <c r="N174" s="251">
        <f>ROUND(L174*K174,2)</f>
        <v>0</v>
      </c>
      <c r="O174" s="251"/>
      <c r="P174" s="251"/>
      <c r="Q174" s="251"/>
      <c r="R174" s="136"/>
      <c r="T174" s="166" t="s">
        <v>5</v>
      </c>
      <c r="U174" s="45" t="s">
        <v>43</v>
      </c>
      <c r="V174" s="37"/>
      <c r="W174" s="167">
        <f>V174*K174</f>
        <v>0</v>
      </c>
      <c r="X174" s="167">
        <v>0</v>
      </c>
      <c r="Y174" s="167">
        <f>X174*K174</f>
        <v>0</v>
      </c>
      <c r="Z174" s="167">
        <v>4.3999999999999997E-2</v>
      </c>
      <c r="AA174" s="168">
        <f>Z174*K174</f>
        <v>1.0867999999999999E-2</v>
      </c>
      <c r="AR174" s="20" t="s">
        <v>154</v>
      </c>
      <c r="AT174" s="20" t="s">
        <v>150</v>
      </c>
      <c r="AU174" s="20" t="s">
        <v>105</v>
      </c>
      <c r="AY174" s="20" t="s">
        <v>149</v>
      </c>
      <c r="BE174" s="107">
        <f>IF(U174="základní",N174,0)</f>
        <v>0</v>
      </c>
      <c r="BF174" s="107">
        <f>IF(U174="snížená",N174,0)</f>
        <v>0</v>
      </c>
      <c r="BG174" s="107">
        <f>IF(U174="zákl. přenesená",N174,0)</f>
        <v>0</v>
      </c>
      <c r="BH174" s="107">
        <f>IF(U174="sníž. přenesená",N174,0)</f>
        <v>0</v>
      </c>
      <c r="BI174" s="107">
        <f>IF(U174="nulová",N174,0)</f>
        <v>0</v>
      </c>
      <c r="BJ174" s="20" t="s">
        <v>86</v>
      </c>
      <c r="BK174" s="107">
        <f>ROUND(L174*K174,2)</f>
        <v>0</v>
      </c>
      <c r="BL174" s="20" t="s">
        <v>154</v>
      </c>
      <c r="BM174" s="20" t="s">
        <v>224</v>
      </c>
    </row>
    <row r="175" spans="2:65" s="10" customFormat="1" ht="14.4" customHeight="1">
      <c r="B175" s="169"/>
      <c r="C175" s="170"/>
      <c r="D175" s="170"/>
      <c r="E175" s="171" t="s">
        <v>5</v>
      </c>
      <c r="F175" s="252" t="s">
        <v>220</v>
      </c>
      <c r="G175" s="253"/>
      <c r="H175" s="253"/>
      <c r="I175" s="253"/>
      <c r="J175" s="170"/>
      <c r="K175" s="172">
        <v>0.247</v>
      </c>
      <c r="L175" s="170"/>
      <c r="M175" s="170"/>
      <c r="N175" s="170"/>
      <c r="O175" s="170"/>
      <c r="P175" s="170"/>
      <c r="Q175" s="170"/>
      <c r="R175" s="173"/>
      <c r="T175" s="174"/>
      <c r="U175" s="170"/>
      <c r="V175" s="170"/>
      <c r="W175" s="170"/>
      <c r="X175" s="170"/>
      <c r="Y175" s="170"/>
      <c r="Z175" s="170"/>
      <c r="AA175" s="175"/>
      <c r="AT175" s="176" t="s">
        <v>157</v>
      </c>
      <c r="AU175" s="176" t="s">
        <v>105</v>
      </c>
      <c r="AV175" s="10" t="s">
        <v>105</v>
      </c>
      <c r="AW175" s="10" t="s">
        <v>35</v>
      </c>
      <c r="AX175" s="10" t="s">
        <v>78</v>
      </c>
      <c r="AY175" s="176" t="s">
        <v>149</v>
      </c>
    </row>
    <row r="176" spans="2:65" s="11" customFormat="1" ht="14.4" customHeight="1">
      <c r="B176" s="177"/>
      <c r="C176" s="178"/>
      <c r="D176" s="178"/>
      <c r="E176" s="179" t="s">
        <v>5</v>
      </c>
      <c r="F176" s="247" t="s">
        <v>160</v>
      </c>
      <c r="G176" s="248"/>
      <c r="H176" s="248"/>
      <c r="I176" s="248"/>
      <c r="J176" s="178"/>
      <c r="K176" s="180">
        <v>0.247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157</v>
      </c>
      <c r="AU176" s="184" t="s">
        <v>105</v>
      </c>
      <c r="AV176" s="11" t="s">
        <v>154</v>
      </c>
      <c r="AW176" s="11" t="s">
        <v>35</v>
      </c>
      <c r="AX176" s="11" t="s">
        <v>86</v>
      </c>
      <c r="AY176" s="184" t="s">
        <v>149</v>
      </c>
    </row>
    <row r="177" spans="2:65" s="1" customFormat="1" ht="34.200000000000003" customHeight="1">
      <c r="B177" s="133"/>
      <c r="C177" s="162" t="s">
        <v>225</v>
      </c>
      <c r="D177" s="162" t="s">
        <v>150</v>
      </c>
      <c r="E177" s="163" t="s">
        <v>226</v>
      </c>
      <c r="F177" s="249" t="s">
        <v>227</v>
      </c>
      <c r="G177" s="249"/>
      <c r="H177" s="249"/>
      <c r="I177" s="249"/>
      <c r="J177" s="164" t="s">
        <v>153</v>
      </c>
      <c r="K177" s="165">
        <v>2.407</v>
      </c>
      <c r="L177" s="250">
        <v>0</v>
      </c>
      <c r="M177" s="250"/>
      <c r="N177" s="251">
        <f>ROUND(L177*K177,2)</f>
        <v>0</v>
      </c>
      <c r="O177" s="251"/>
      <c r="P177" s="251"/>
      <c r="Q177" s="251"/>
      <c r="R177" s="136"/>
      <c r="T177" s="166" t="s">
        <v>5</v>
      </c>
      <c r="U177" s="45" t="s">
        <v>43</v>
      </c>
      <c r="V177" s="37"/>
      <c r="W177" s="167">
        <f>V177*K177</f>
        <v>0</v>
      </c>
      <c r="X177" s="167">
        <v>0</v>
      </c>
      <c r="Y177" s="167">
        <f>X177*K177</f>
        <v>0</v>
      </c>
      <c r="Z177" s="167">
        <v>3.5000000000000003E-2</v>
      </c>
      <c r="AA177" s="168">
        <f>Z177*K177</f>
        <v>8.4245000000000014E-2</v>
      </c>
      <c r="AR177" s="20" t="s">
        <v>154</v>
      </c>
      <c r="AT177" s="20" t="s">
        <v>150</v>
      </c>
      <c r="AU177" s="20" t="s">
        <v>105</v>
      </c>
      <c r="AY177" s="20" t="s">
        <v>149</v>
      </c>
      <c r="BE177" s="107">
        <f>IF(U177="základní",N177,0)</f>
        <v>0</v>
      </c>
      <c r="BF177" s="107">
        <f>IF(U177="snížená",N177,0)</f>
        <v>0</v>
      </c>
      <c r="BG177" s="107">
        <f>IF(U177="zákl. přenesená",N177,0)</f>
        <v>0</v>
      </c>
      <c r="BH177" s="107">
        <f>IF(U177="sníž. přenesená",N177,0)</f>
        <v>0</v>
      </c>
      <c r="BI177" s="107">
        <f>IF(U177="nulová",N177,0)</f>
        <v>0</v>
      </c>
      <c r="BJ177" s="20" t="s">
        <v>86</v>
      </c>
      <c r="BK177" s="107">
        <f>ROUND(L177*K177,2)</f>
        <v>0</v>
      </c>
      <c r="BL177" s="20" t="s">
        <v>154</v>
      </c>
      <c r="BM177" s="20" t="s">
        <v>228</v>
      </c>
    </row>
    <row r="178" spans="2:65" s="10" customFormat="1" ht="14.4" customHeight="1">
      <c r="B178" s="169"/>
      <c r="C178" s="170"/>
      <c r="D178" s="170"/>
      <c r="E178" s="171" t="s">
        <v>5</v>
      </c>
      <c r="F178" s="252" t="s">
        <v>229</v>
      </c>
      <c r="G178" s="253"/>
      <c r="H178" s="253"/>
      <c r="I178" s="253"/>
      <c r="J178" s="170"/>
      <c r="K178" s="172">
        <v>2.407</v>
      </c>
      <c r="L178" s="170"/>
      <c r="M178" s="170"/>
      <c r="N178" s="170"/>
      <c r="O178" s="170"/>
      <c r="P178" s="170"/>
      <c r="Q178" s="170"/>
      <c r="R178" s="173"/>
      <c r="T178" s="174"/>
      <c r="U178" s="170"/>
      <c r="V178" s="170"/>
      <c r="W178" s="170"/>
      <c r="X178" s="170"/>
      <c r="Y178" s="170"/>
      <c r="Z178" s="170"/>
      <c r="AA178" s="175"/>
      <c r="AT178" s="176" t="s">
        <v>157</v>
      </c>
      <c r="AU178" s="176" t="s">
        <v>105</v>
      </c>
      <c r="AV178" s="10" t="s">
        <v>105</v>
      </c>
      <c r="AW178" s="10" t="s">
        <v>35</v>
      </c>
      <c r="AX178" s="10" t="s">
        <v>78</v>
      </c>
      <c r="AY178" s="176" t="s">
        <v>149</v>
      </c>
    </row>
    <row r="179" spans="2:65" s="11" customFormat="1" ht="14.4" customHeight="1">
      <c r="B179" s="177"/>
      <c r="C179" s="178"/>
      <c r="D179" s="178"/>
      <c r="E179" s="179" t="s">
        <v>5</v>
      </c>
      <c r="F179" s="247" t="s">
        <v>160</v>
      </c>
      <c r="G179" s="248"/>
      <c r="H179" s="248"/>
      <c r="I179" s="248"/>
      <c r="J179" s="178"/>
      <c r="K179" s="180">
        <v>2.407</v>
      </c>
      <c r="L179" s="178"/>
      <c r="M179" s="178"/>
      <c r="N179" s="178"/>
      <c r="O179" s="178"/>
      <c r="P179" s="178"/>
      <c r="Q179" s="178"/>
      <c r="R179" s="181"/>
      <c r="T179" s="182"/>
      <c r="U179" s="178"/>
      <c r="V179" s="178"/>
      <c r="W179" s="178"/>
      <c r="X179" s="178"/>
      <c r="Y179" s="178"/>
      <c r="Z179" s="178"/>
      <c r="AA179" s="183"/>
      <c r="AT179" s="184" t="s">
        <v>157</v>
      </c>
      <c r="AU179" s="184" t="s">
        <v>105</v>
      </c>
      <c r="AV179" s="11" t="s">
        <v>154</v>
      </c>
      <c r="AW179" s="11" t="s">
        <v>35</v>
      </c>
      <c r="AX179" s="11" t="s">
        <v>86</v>
      </c>
      <c r="AY179" s="184" t="s">
        <v>149</v>
      </c>
    </row>
    <row r="180" spans="2:65" s="1" customFormat="1" ht="22.8" customHeight="1">
      <c r="B180" s="133"/>
      <c r="C180" s="162" t="s">
        <v>11</v>
      </c>
      <c r="D180" s="162" t="s">
        <v>150</v>
      </c>
      <c r="E180" s="163" t="s">
        <v>230</v>
      </c>
      <c r="F180" s="249" t="s">
        <v>231</v>
      </c>
      <c r="G180" s="249"/>
      <c r="H180" s="249"/>
      <c r="I180" s="249"/>
      <c r="J180" s="164" t="s">
        <v>153</v>
      </c>
      <c r="K180" s="165">
        <v>2.8570000000000002</v>
      </c>
      <c r="L180" s="250">
        <v>0</v>
      </c>
      <c r="M180" s="250"/>
      <c r="N180" s="251">
        <f>ROUND(L180*K180,2)</f>
        <v>0</v>
      </c>
      <c r="O180" s="251"/>
      <c r="P180" s="251"/>
      <c r="Q180" s="251"/>
      <c r="R180" s="136"/>
      <c r="T180" s="166" t="s">
        <v>5</v>
      </c>
      <c r="U180" s="45" t="s">
        <v>43</v>
      </c>
      <c r="V180" s="37"/>
      <c r="W180" s="167">
        <f>V180*K180</f>
        <v>0</v>
      </c>
      <c r="X180" s="167">
        <v>0</v>
      </c>
      <c r="Y180" s="167">
        <f>X180*K180</f>
        <v>0</v>
      </c>
      <c r="Z180" s="167">
        <v>6.3E-2</v>
      </c>
      <c r="AA180" s="168">
        <f>Z180*K180</f>
        <v>0.17999100000000001</v>
      </c>
      <c r="AR180" s="20" t="s">
        <v>154</v>
      </c>
      <c r="AT180" s="20" t="s">
        <v>150</v>
      </c>
      <c r="AU180" s="20" t="s">
        <v>105</v>
      </c>
      <c r="AY180" s="20" t="s">
        <v>149</v>
      </c>
      <c r="BE180" s="107">
        <f>IF(U180="základní",N180,0)</f>
        <v>0</v>
      </c>
      <c r="BF180" s="107">
        <f>IF(U180="snížená",N180,0)</f>
        <v>0</v>
      </c>
      <c r="BG180" s="107">
        <f>IF(U180="zákl. přenesená",N180,0)</f>
        <v>0</v>
      </c>
      <c r="BH180" s="107">
        <f>IF(U180="sníž. přenesená",N180,0)</f>
        <v>0</v>
      </c>
      <c r="BI180" s="107">
        <f>IF(U180="nulová",N180,0)</f>
        <v>0</v>
      </c>
      <c r="BJ180" s="20" t="s">
        <v>86</v>
      </c>
      <c r="BK180" s="107">
        <f>ROUND(L180*K180,2)</f>
        <v>0</v>
      </c>
      <c r="BL180" s="20" t="s">
        <v>154</v>
      </c>
      <c r="BM180" s="20" t="s">
        <v>232</v>
      </c>
    </row>
    <row r="181" spans="2:65" s="10" customFormat="1" ht="14.4" customHeight="1">
      <c r="B181" s="169"/>
      <c r="C181" s="170"/>
      <c r="D181" s="170"/>
      <c r="E181" s="171" t="s">
        <v>5</v>
      </c>
      <c r="F181" s="252" t="s">
        <v>233</v>
      </c>
      <c r="G181" s="253"/>
      <c r="H181" s="253"/>
      <c r="I181" s="253"/>
      <c r="J181" s="170"/>
      <c r="K181" s="172">
        <v>2.8570000000000002</v>
      </c>
      <c r="L181" s="170"/>
      <c r="M181" s="170"/>
      <c r="N181" s="170"/>
      <c r="O181" s="170"/>
      <c r="P181" s="170"/>
      <c r="Q181" s="170"/>
      <c r="R181" s="173"/>
      <c r="T181" s="174"/>
      <c r="U181" s="170"/>
      <c r="V181" s="170"/>
      <c r="W181" s="170"/>
      <c r="X181" s="170"/>
      <c r="Y181" s="170"/>
      <c r="Z181" s="170"/>
      <c r="AA181" s="175"/>
      <c r="AT181" s="176" t="s">
        <v>157</v>
      </c>
      <c r="AU181" s="176" t="s">
        <v>105</v>
      </c>
      <c r="AV181" s="10" t="s">
        <v>105</v>
      </c>
      <c r="AW181" s="10" t="s">
        <v>35</v>
      </c>
      <c r="AX181" s="10" t="s">
        <v>78</v>
      </c>
      <c r="AY181" s="176" t="s">
        <v>149</v>
      </c>
    </row>
    <row r="182" spans="2:65" s="11" customFormat="1" ht="14.4" customHeight="1">
      <c r="B182" s="177"/>
      <c r="C182" s="178"/>
      <c r="D182" s="178"/>
      <c r="E182" s="179" t="s">
        <v>5</v>
      </c>
      <c r="F182" s="247" t="s">
        <v>160</v>
      </c>
      <c r="G182" s="248"/>
      <c r="H182" s="248"/>
      <c r="I182" s="248"/>
      <c r="J182" s="178"/>
      <c r="K182" s="180">
        <v>2.8570000000000002</v>
      </c>
      <c r="L182" s="178"/>
      <c r="M182" s="178"/>
      <c r="N182" s="178"/>
      <c r="O182" s="178"/>
      <c r="P182" s="178"/>
      <c r="Q182" s="178"/>
      <c r="R182" s="181"/>
      <c r="T182" s="182"/>
      <c r="U182" s="178"/>
      <c r="V182" s="178"/>
      <c r="W182" s="178"/>
      <c r="X182" s="178"/>
      <c r="Y182" s="178"/>
      <c r="Z182" s="178"/>
      <c r="AA182" s="183"/>
      <c r="AT182" s="184" t="s">
        <v>157</v>
      </c>
      <c r="AU182" s="184" t="s">
        <v>105</v>
      </c>
      <c r="AV182" s="11" t="s">
        <v>154</v>
      </c>
      <c r="AW182" s="11" t="s">
        <v>35</v>
      </c>
      <c r="AX182" s="11" t="s">
        <v>86</v>
      </c>
      <c r="AY182" s="184" t="s">
        <v>149</v>
      </c>
    </row>
    <row r="183" spans="2:65" s="1" customFormat="1" ht="22.8" customHeight="1">
      <c r="B183" s="133"/>
      <c r="C183" s="185" t="s">
        <v>234</v>
      </c>
      <c r="D183" s="185" t="s">
        <v>191</v>
      </c>
      <c r="E183" s="186" t="s">
        <v>235</v>
      </c>
      <c r="F183" s="254" t="s">
        <v>236</v>
      </c>
      <c r="G183" s="254"/>
      <c r="H183" s="254"/>
      <c r="I183" s="254"/>
      <c r="J183" s="187" t="s">
        <v>237</v>
      </c>
      <c r="K183" s="188">
        <v>1</v>
      </c>
      <c r="L183" s="255">
        <v>0</v>
      </c>
      <c r="M183" s="255"/>
      <c r="N183" s="256">
        <f t="shared" ref="N183:N190" si="5">ROUND(L183*K183,2)</f>
        <v>0</v>
      </c>
      <c r="O183" s="251"/>
      <c r="P183" s="251"/>
      <c r="Q183" s="251"/>
      <c r="R183" s="136"/>
      <c r="T183" s="166" t="s">
        <v>5</v>
      </c>
      <c r="U183" s="45" t="s">
        <v>43</v>
      </c>
      <c r="V183" s="37"/>
      <c r="W183" s="167">
        <f t="shared" ref="W183:W190" si="6">V183*K183</f>
        <v>0</v>
      </c>
      <c r="X183" s="167">
        <v>0</v>
      </c>
      <c r="Y183" s="167">
        <f t="shared" ref="Y183:Y190" si="7">X183*K183</f>
        <v>0</v>
      </c>
      <c r="Z183" s="167">
        <v>0</v>
      </c>
      <c r="AA183" s="168">
        <f t="shared" ref="AA183:AA190" si="8">Z183*K183</f>
        <v>0</v>
      </c>
      <c r="AR183" s="20" t="s">
        <v>194</v>
      </c>
      <c r="AT183" s="20" t="s">
        <v>191</v>
      </c>
      <c r="AU183" s="20" t="s">
        <v>105</v>
      </c>
      <c r="AY183" s="20" t="s">
        <v>149</v>
      </c>
      <c r="BE183" s="107">
        <f t="shared" ref="BE183:BE190" si="9">IF(U183="základní",N183,0)</f>
        <v>0</v>
      </c>
      <c r="BF183" s="107">
        <f t="shared" ref="BF183:BF190" si="10">IF(U183="snížená",N183,0)</f>
        <v>0</v>
      </c>
      <c r="BG183" s="107">
        <f t="shared" ref="BG183:BG190" si="11">IF(U183="zákl. přenesená",N183,0)</f>
        <v>0</v>
      </c>
      <c r="BH183" s="107">
        <f t="shared" ref="BH183:BH190" si="12">IF(U183="sníž. přenesená",N183,0)</f>
        <v>0</v>
      </c>
      <c r="BI183" s="107">
        <f t="shared" ref="BI183:BI190" si="13">IF(U183="nulová",N183,0)</f>
        <v>0</v>
      </c>
      <c r="BJ183" s="20" t="s">
        <v>86</v>
      </c>
      <c r="BK183" s="107">
        <f t="shared" ref="BK183:BK190" si="14">ROUND(L183*K183,2)</f>
        <v>0</v>
      </c>
      <c r="BL183" s="20" t="s">
        <v>154</v>
      </c>
      <c r="BM183" s="20" t="s">
        <v>238</v>
      </c>
    </row>
    <row r="184" spans="2:65" s="1" customFormat="1" ht="22.8" customHeight="1">
      <c r="B184" s="133"/>
      <c r="C184" s="185" t="s">
        <v>239</v>
      </c>
      <c r="D184" s="185" t="s">
        <v>191</v>
      </c>
      <c r="E184" s="186" t="s">
        <v>240</v>
      </c>
      <c r="F184" s="254" t="s">
        <v>241</v>
      </c>
      <c r="G184" s="254"/>
      <c r="H184" s="254"/>
      <c r="I184" s="254"/>
      <c r="J184" s="187" t="s">
        <v>237</v>
      </c>
      <c r="K184" s="188">
        <v>1</v>
      </c>
      <c r="L184" s="255">
        <v>0</v>
      </c>
      <c r="M184" s="255"/>
      <c r="N184" s="256">
        <f t="shared" si="5"/>
        <v>0</v>
      </c>
      <c r="O184" s="251"/>
      <c r="P184" s="251"/>
      <c r="Q184" s="251"/>
      <c r="R184" s="136"/>
      <c r="T184" s="166" t="s">
        <v>5</v>
      </c>
      <c r="U184" s="45" t="s">
        <v>43</v>
      </c>
      <c r="V184" s="37"/>
      <c r="W184" s="167">
        <f t="shared" si="6"/>
        <v>0</v>
      </c>
      <c r="X184" s="167">
        <v>0</v>
      </c>
      <c r="Y184" s="167">
        <f t="shared" si="7"/>
        <v>0</v>
      </c>
      <c r="Z184" s="167">
        <v>0</v>
      </c>
      <c r="AA184" s="168">
        <f t="shared" si="8"/>
        <v>0</v>
      </c>
      <c r="AR184" s="20" t="s">
        <v>194</v>
      </c>
      <c r="AT184" s="20" t="s">
        <v>191</v>
      </c>
      <c r="AU184" s="20" t="s">
        <v>105</v>
      </c>
      <c r="AY184" s="20" t="s">
        <v>149</v>
      </c>
      <c r="BE184" s="107">
        <f t="shared" si="9"/>
        <v>0</v>
      </c>
      <c r="BF184" s="107">
        <f t="shared" si="10"/>
        <v>0</v>
      </c>
      <c r="BG184" s="107">
        <f t="shared" si="11"/>
        <v>0</v>
      </c>
      <c r="BH184" s="107">
        <f t="shared" si="12"/>
        <v>0</v>
      </c>
      <c r="BI184" s="107">
        <f t="shared" si="13"/>
        <v>0</v>
      </c>
      <c r="BJ184" s="20" t="s">
        <v>86</v>
      </c>
      <c r="BK184" s="107">
        <f t="shared" si="14"/>
        <v>0</v>
      </c>
      <c r="BL184" s="20" t="s">
        <v>154</v>
      </c>
      <c r="BM184" s="20" t="s">
        <v>242</v>
      </c>
    </row>
    <row r="185" spans="2:65" s="1" customFormat="1" ht="22.8" customHeight="1">
      <c r="B185" s="133"/>
      <c r="C185" s="185" t="s">
        <v>243</v>
      </c>
      <c r="D185" s="185" t="s">
        <v>191</v>
      </c>
      <c r="E185" s="186" t="s">
        <v>244</v>
      </c>
      <c r="F185" s="254" t="s">
        <v>245</v>
      </c>
      <c r="G185" s="254"/>
      <c r="H185" s="254"/>
      <c r="I185" s="254"/>
      <c r="J185" s="187" t="s">
        <v>237</v>
      </c>
      <c r="K185" s="188">
        <v>1</v>
      </c>
      <c r="L185" s="255">
        <v>0</v>
      </c>
      <c r="M185" s="255"/>
      <c r="N185" s="256">
        <f t="shared" si="5"/>
        <v>0</v>
      </c>
      <c r="O185" s="251"/>
      <c r="P185" s="251"/>
      <c r="Q185" s="251"/>
      <c r="R185" s="136"/>
      <c r="T185" s="166" t="s">
        <v>5</v>
      </c>
      <c r="U185" s="45" t="s">
        <v>43</v>
      </c>
      <c r="V185" s="37"/>
      <c r="W185" s="167">
        <f t="shared" si="6"/>
        <v>0</v>
      </c>
      <c r="X185" s="167">
        <v>0</v>
      </c>
      <c r="Y185" s="167">
        <f t="shared" si="7"/>
        <v>0</v>
      </c>
      <c r="Z185" s="167">
        <v>0</v>
      </c>
      <c r="AA185" s="168">
        <f t="shared" si="8"/>
        <v>0</v>
      </c>
      <c r="AR185" s="20" t="s">
        <v>194</v>
      </c>
      <c r="AT185" s="20" t="s">
        <v>191</v>
      </c>
      <c r="AU185" s="20" t="s">
        <v>105</v>
      </c>
      <c r="AY185" s="20" t="s">
        <v>149</v>
      </c>
      <c r="BE185" s="107">
        <f t="shared" si="9"/>
        <v>0</v>
      </c>
      <c r="BF185" s="107">
        <f t="shared" si="10"/>
        <v>0</v>
      </c>
      <c r="BG185" s="107">
        <f t="shared" si="11"/>
        <v>0</v>
      </c>
      <c r="BH185" s="107">
        <f t="shared" si="12"/>
        <v>0</v>
      </c>
      <c r="BI185" s="107">
        <f t="shared" si="13"/>
        <v>0</v>
      </c>
      <c r="BJ185" s="20" t="s">
        <v>86</v>
      </c>
      <c r="BK185" s="107">
        <f t="shared" si="14"/>
        <v>0</v>
      </c>
      <c r="BL185" s="20" t="s">
        <v>154</v>
      </c>
      <c r="BM185" s="20" t="s">
        <v>246</v>
      </c>
    </row>
    <row r="186" spans="2:65" s="1" customFormat="1" ht="22.8" customHeight="1">
      <c r="B186" s="133"/>
      <c r="C186" s="185" t="s">
        <v>247</v>
      </c>
      <c r="D186" s="185" t="s">
        <v>191</v>
      </c>
      <c r="E186" s="186" t="s">
        <v>248</v>
      </c>
      <c r="F186" s="254" t="s">
        <v>249</v>
      </c>
      <c r="G186" s="254"/>
      <c r="H186" s="254"/>
      <c r="I186" s="254"/>
      <c r="J186" s="187" t="s">
        <v>237</v>
      </c>
      <c r="K186" s="188">
        <v>1</v>
      </c>
      <c r="L186" s="255">
        <v>0</v>
      </c>
      <c r="M186" s="255"/>
      <c r="N186" s="256">
        <f t="shared" si="5"/>
        <v>0</v>
      </c>
      <c r="O186" s="251"/>
      <c r="P186" s="251"/>
      <c r="Q186" s="251"/>
      <c r="R186" s="136"/>
      <c r="T186" s="166" t="s">
        <v>5</v>
      </c>
      <c r="U186" s="45" t="s">
        <v>43</v>
      </c>
      <c r="V186" s="37"/>
      <c r="W186" s="167">
        <f t="shared" si="6"/>
        <v>0</v>
      </c>
      <c r="X186" s="167">
        <v>0</v>
      </c>
      <c r="Y186" s="167">
        <f t="shared" si="7"/>
        <v>0</v>
      </c>
      <c r="Z186" s="167">
        <v>0</v>
      </c>
      <c r="AA186" s="168">
        <f t="shared" si="8"/>
        <v>0</v>
      </c>
      <c r="AR186" s="20" t="s">
        <v>194</v>
      </c>
      <c r="AT186" s="20" t="s">
        <v>191</v>
      </c>
      <c r="AU186" s="20" t="s">
        <v>105</v>
      </c>
      <c r="AY186" s="20" t="s">
        <v>149</v>
      </c>
      <c r="BE186" s="107">
        <f t="shared" si="9"/>
        <v>0</v>
      </c>
      <c r="BF186" s="107">
        <f t="shared" si="10"/>
        <v>0</v>
      </c>
      <c r="BG186" s="107">
        <f t="shared" si="11"/>
        <v>0</v>
      </c>
      <c r="BH186" s="107">
        <f t="shared" si="12"/>
        <v>0</v>
      </c>
      <c r="BI186" s="107">
        <f t="shared" si="13"/>
        <v>0</v>
      </c>
      <c r="BJ186" s="20" t="s">
        <v>86</v>
      </c>
      <c r="BK186" s="107">
        <f t="shared" si="14"/>
        <v>0</v>
      </c>
      <c r="BL186" s="20" t="s">
        <v>154</v>
      </c>
      <c r="BM186" s="20" t="s">
        <v>250</v>
      </c>
    </row>
    <row r="187" spans="2:65" s="1" customFormat="1" ht="22.8" customHeight="1">
      <c r="B187" s="133"/>
      <c r="C187" s="185" t="s">
        <v>251</v>
      </c>
      <c r="D187" s="185" t="s">
        <v>191</v>
      </c>
      <c r="E187" s="186" t="s">
        <v>252</v>
      </c>
      <c r="F187" s="254" t="s">
        <v>253</v>
      </c>
      <c r="G187" s="254"/>
      <c r="H187" s="254"/>
      <c r="I187" s="254"/>
      <c r="J187" s="187" t="s">
        <v>237</v>
      </c>
      <c r="K187" s="188">
        <v>1</v>
      </c>
      <c r="L187" s="255">
        <v>0</v>
      </c>
      <c r="M187" s="255"/>
      <c r="N187" s="256">
        <f t="shared" si="5"/>
        <v>0</v>
      </c>
      <c r="O187" s="251"/>
      <c r="P187" s="251"/>
      <c r="Q187" s="251"/>
      <c r="R187" s="136"/>
      <c r="T187" s="166" t="s">
        <v>5</v>
      </c>
      <c r="U187" s="45" t="s">
        <v>43</v>
      </c>
      <c r="V187" s="37"/>
      <c r="W187" s="167">
        <f t="shared" si="6"/>
        <v>0</v>
      </c>
      <c r="X187" s="167">
        <v>0</v>
      </c>
      <c r="Y187" s="167">
        <f t="shared" si="7"/>
        <v>0</v>
      </c>
      <c r="Z187" s="167">
        <v>0</v>
      </c>
      <c r="AA187" s="168">
        <f t="shared" si="8"/>
        <v>0</v>
      </c>
      <c r="AR187" s="20" t="s">
        <v>194</v>
      </c>
      <c r="AT187" s="20" t="s">
        <v>191</v>
      </c>
      <c r="AU187" s="20" t="s">
        <v>105</v>
      </c>
      <c r="AY187" s="20" t="s">
        <v>149</v>
      </c>
      <c r="BE187" s="107">
        <f t="shared" si="9"/>
        <v>0</v>
      </c>
      <c r="BF187" s="107">
        <f t="shared" si="10"/>
        <v>0</v>
      </c>
      <c r="BG187" s="107">
        <f t="shared" si="11"/>
        <v>0</v>
      </c>
      <c r="BH187" s="107">
        <f t="shared" si="12"/>
        <v>0</v>
      </c>
      <c r="BI187" s="107">
        <f t="shared" si="13"/>
        <v>0</v>
      </c>
      <c r="BJ187" s="20" t="s">
        <v>86</v>
      </c>
      <c r="BK187" s="107">
        <f t="shared" si="14"/>
        <v>0</v>
      </c>
      <c r="BL187" s="20" t="s">
        <v>154</v>
      </c>
      <c r="BM187" s="20" t="s">
        <v>254</v>
      </c>
    </row>
    <row r="188" spans="2:65" s="1" customFormat="1" ht="22.8" customHeight="1">
      <c r="B188" s="133"/>
      <c r="C188" s="185" t="s">
        <v>10</v>
      </c>
      <c r="D188" s="185" t="s">
        <v>191</v>
      </c>
      <c r="E188" s="186" t="s">
        <v>255</v>
      </c>
      <c r="F188" s="254" t="s">
        <v>256</v>
      </c>
      <c r="G188" s="254"/>
      <c r="H188" s="254"/>
      <c r="I188" s="254"/>
      <c r="J188" s="187" t="s">
        <v>237</v>
      </c>
      <c r="K188" s="188">
        <v>1</v>
      </c>
      <c r="L188" s="255">
        <v>0</v>
      </c>
      <c r="M188" s="255"/>
      <c r="N188" s="256">
        <f t="shared" si="5"/>
        <v>0</v>
      </c>
      <c r="O188" s="251"/>
      <c r="P188" s="251"/>
      <c r="Q188" s="251"/>
      <c r="R188" s="136"/>
      <c r="T188" s="166" t="s">
        <v>5</v>
      </c>
      <c r="U188" s="45" t="s">
        <v>43</v>
      </c>
      <c r="V188" s="37"/>
      <c r="W188" s="167">
        <f t="shared" si="6"/>
        <v>0</v>
      </c>
      <c r="X188" s="167">
        <v>0</v>
      </c>
      <c r="Y188" s="167">
        <f t="shared" si="7"/>
        <v>0</v>
      </c>
      <c r="Z188" s="167">
        <v>0</v>
      </c>
      <c r="AA188" s="168">
        <f t="shared" si="8"/>
        <v>0</v>
      </c>
      <c r="AR188" s="20" t="s">
        <v>194</v>
      </c>
      <c r="AT188" s="20" t="s">
        <v>191</v>
      </c>
      <c r="AU188" s="20" t="s">
        <v>105</v>
      </c>
      <c r="AY188" s="20" t="s">
        <v>149</v>
      </c>
      <c r="BE188" s="107">
        <f t="shared" si="9"/>
        <v>0</v>
      </c>
      <c r="BF188" s="107">
        <f t="shared" si="10"/>
        <v>0</v>
      </c>
      <c r="BG188" s="107">
        <f t="shared" si="11"/>
        <v>0</v>
      </c>
      <c r="BH188" s="107">
        <f t="shared" si="12"/>
        <v>0</v>
      </c>
      <c r="BI188" s="107">
        <f t="shared" si="13"/>
        <v>0</v>
      </c>
      <c r="BJ188" s="20" t="s">
        <v>86</v>
      </c>
      <c r="BK188" s="107">
        <f t="shared" si="14"/>
        <v>0</v>
      </c>
      <c r="BL188" s="20" t="s">
        <v>154</v>
      </c>
      <c r="BM188" s="20" t="s">
        <v>257</v>
      </c>
    </row>
    <row r="189" spans="2:65" s="1" customFormat="1" ht="22.8" customHeight="1">
      <c r="B189" s="133"/>
      <c r="C189" s="185" t="s">
        <v>258</v>
      </c>
      <c r="D189" s="185" t="s">
        <v>191</v>
      </c>
      <c r="E189" s="186" t="s">
        <v>259</v>
      </c>
      <c r="F189" s="254" t="s">
        <v>260</v>
      </c>
      <c r="G189" s="254"/>
      <c r="H189" s="254"/>
      <c r="I189" s="254"/>
      <c r="J189" s="187" t="s">
        <v>237</v>
      </c>
      <c r="K189" s="188">
        <v>1</v>
      </c>
      <c r="L189" s="255">
        <v>0</v>
      </c>
      <c r="M189" s="255"/>
      <c r="N189" s="256">
        <f t="shared" si="5"/>
        <v>0</v>
      </c>
      <c r="O189" s="251"/>
      <c r="P189" s="251"/>
      <c r="Q189" s="251"/>
      <c r="R189" s="136"/>
      <c r="T189" s="166" t="s">
        <v>5</v>
      </c>
      <c r="U189" s="45" t="s">
        <v>43</v>
      </c>
      <c r="V189" s="37"/>
      <c r="W189" s="167">
        <f t="shared" si="6"/>
        <v>0</v>
      </c>
      <c r="X189" s="167">
        <v>0</v>
      </c>
      <c r="Y189" s="167">
        <f t="shared" si="7"/>
        <v>0</v>
      </c>
      <c r="Z189" s="167">
        <v>0</v>
      </c>
      <c r="AA189" s="168">
        <f t="shared" si="8"/>
        <v>0</v>
      </c>
      <c r="AR189" s="20" t="s">
        <v>194</v>
      </c>
      <c r="AT189" s="20" t="s">
        <v>191</v>
      </c>
      <c r="AU189" s="20" t="s">
        <v>105</v>
      </c>
      <c r="AY189" s="20" t="s">
        <v>149</v>
      </c>
      <c r="BE189" s="107">
        <f t="shared" si="9"/>
        <v>0</v>
      </c>
      <c r="BF189" s="107">
        <f t="shared" si="10"/>
        <v>0</v>
      </c>
      <c r="BG189" s="107">
        <f t="shared" si="11"/>
        <v>0</v>
      </c>
      <c r="BH189" s="107">
        <f t="shared" si="12"/>
        <v>0</v>
      </c>
      <c r="BI189" s="107">
        <f t="shared" si="13"/>
        <v>0</v>
      </c>
      <c r="BJ189" s="20" t="s">
        <v>86</v>
      </c>
      <c r="BK189" s="107">
        <f t="shared" si="14"/>
        <v>0</v>
      </c>
      <c r="BL189" s="20" t="s">
        <v>154</v>
      </c>
      <c r="BM189" s="20" t="s">
        <v>261</v>
      </c>
    </row>
    <row r="190" spans="2:65" s="1" customFormat="1" ht="34.200000000000003" customHeight="1">
      <c r="B190" s="133"/>
      <c r="C190" s="162" t="s">
        <v>262</v>
      </c>
      <c r="D190" s="162" t="s">
        <v>150</v>
      </c>
      <c r="E190" s="163" t="s">
        <v>263</v>
      </c>
      <c r="F190" s="249" t="s">
        <v>264</v>
      </c>
      <c r="G190" s="249"/>
      <c r="H190" s="249"/>
      <c r="I190" s="249"/>
      <c r="J190" s="164" t="s">
        <v>199</v>
      </c>
      <c r="K190" s="165">
        <v>2</v>
      </c>
      <c r="L190" s="250">
        <v>0</v>
      </c>
      <c r="M190" s="250"/>
      <c r="N190" s="251">
        <f t="shared" si="5"/>
        <v>0</v>
      </c>
      <c r="O190" s="251"/>
      <c r="P190" s="251"/>
      <c r="Q190" s="251"/>
      <c r="R190" s="136"/>
      <c r="T190" s="166" t="s">
        <v>5</v>
      </c>
      <c r="U190" s="45" t="s">
        <v>43</v>
      </c>
      <c r="V190" s="37"/>
      <c r="W190" s="167">
        <f t="shared" si="6"/>
        <v>0</v>
      </c>
      <c r="X190" s="167">
        <v>0</v>
      </c>
      <c r="Y190" s="167">
        <f t="shared" si="7"/>
        <v>0</v>
      </c>
      <c r="Z190" s="167">
        <v>3.0000000000000001E-3</v>
      </c>
      <c r="AA190" s="168">
        <f t="shared" si="8"/>
        <v>6.0000000000000001E-3</v>
      </c>
      <c r="AR190" s="20" t="s">
        <v>154</v>
      </c>
      <c r="AT190" s="20" t="s">
        <v>150</v>
      </c>
      <c r="AU190" s="20" t="s">
        <v>105</v>
      </c>
      <c r="AY190" s="20" t="s">
        <v>149</v>
      </c>
      <c r="BE190" s="107">
        <f t="shared" si="9"/>
        <v>0</v>
      </c>
      <c r="BF190" s="107">
        <f t="shared" si="10"/>
        <v>0</v>
      </c>
      <c r="BG190" s="107">
        <f t="shared" si="11"/>
        <v>0</v>
      </c>
      <c r="BH190" s="107">
        <f t="shared" si="12"/>
        <v>0</v>
      </c>
      <c r="BI190" s="107">
        <f t="shared" si="13"/>
        <v>0</v>
      </c>
      <c r="BJ190" s="20" t="s">
        <v>86</v>
      </c>
      <c r="BK190" s="107">
        <f t="shared" si="14"/>
        <v>0</v>
      </c>
      <c r="BL190" s="20" t="s">
        <v>154</v>
      </c>
      <c r="BM190" s="20" t="s">
        <v>265</v>
      </c>
    </row>
    <row r="191" spans="2:65" s="10" customFormat="1" ht="14.4" customHeight="1">
      <c r="B191" s="169"/>
      <c r="C191" s="170"/>
      <c r="D191" s="170"/>
      <c r="E191" s="171" t="s">
        <v>5</v>
      </c>
      <c r="F191" s="252" t="s">
        <v>105</v>
      </c>
      <c r="G191" s="253"/>
      <c r="H191" s="253"/>
      <c r="I191" s="253"/>
      <c r="J191" s="170"/>
      <c r="K191" s="172">
        <v>2</v>
      </c>
      <c r="L191" s="170"/>
      <c r="M191" s="170"/>
      <c r="N191" s="170"/>
      <c r="O191" s="170"/>
      <c r="P191" s="170"/>
      <c r="Q191" s="170"/>
      <c r="R191" s="173"/>
      <c r="T191" s="174"/>
      <c r="U191" s="170"/>
      <c r="V191" s="170"/>
      <c r="W191" s="170"/>
      <c r="X191" s="170"/>
      <c r="Y191" s="170"/>
      <c r="Z191" s="170"/>
      <c r="AA191" s="175"/>
      <c r="AT191" s="176" t="s">
        <v>157</v>
      </c>
      <c r="AU191" s="176" t="s">
        <v>105</v>
      </c>
      <c r="AV191" s="10" t="s">
        <v>105</v>
      </c>
      <c r="AW191" s="10" t="s">
        <v>35</v>
      </c>
      <c r="AX191" s="10" t="s">
        <v>78</v>
      </c>
      <c r="AY191" s="176" t="s">
        <v>149</v>
      </c>
    </row>
    <row r="192" spans="2:65" s="11" customFormat="1" ht="14.4" customHeight="1">
      <c r="B192" s="177"/>
      <c r="C192" s="178"/>
      <c r="D192" s="178"/>
      <c r="E192" s="179" t="s">
        <v>5</v>
      </c>
      <c r="F192" s="247" t="s">
        <v>160</v>
      </c>
      <c r="G192" s="248"/>
      <c r="H192" s="248"/>
      <c r="I192" s="248"/>
      <c r="J192" s="178"/>
      <c r="K192" s="180">
        <v>2</v>
      </c>
      <c r="L192" s="178"/>
      <c r="M192" s="178"/>
      <c r="N192" s="178"/>
      <c r="O192" s="178"/>
      <c r="P192" s="178"/>
      <c r="Q192" s="178"/>
      <c r="R192" s="181"/>
      <c r="T192" s="182"/>
      <c r="U192" s="178"/>
      <c r="V192" s="178"/>
      <c r="W192" s="178"/>
      <c r="X192" s="178"/>
      <c r="Y192" s="178"/>
      <c r="Z192" s="178"/>
      <c r="AA192" s="183"/>
      <c r="AT192" s="184" t="s">
        <v>157</v>
      </c>
      <c r="AU192" s="184" t="s">
        <v>105</v>
      </c>
      <c r="AV192" s="11" t="s">
        <v>154</v>
      </c>
      <c r="AW192" s="11" t="s">
        <v>35</v>
      </c>
      <c r="AX192" s="11" t="s">
        <v>86</v>
      </c>
      <c r="AY192" s="184" t="s">
        <v>149</v>
      </c>
    </row>
    <row r="193" spans="2:65" s="9" customFormat="1" ht="29.85" customHeight="1">
      <c r="B193" s="151"/>
      <c r="C193" s="152"/>
      <c r="D193" s="161" t="s">
        <v>119</v>
      </c>
      <c r="E193" s="161"/>
      <c r="F193" s="161"/>
      <c r="G193" s="161"/>
      <c r="H193" s="161"/>
      <c r="I193" s="161"/>
      <c r="J193" s="161"/>
      <c r="K193" s="161"/>
      <c r="L193" s="161"/>
      <c r="M193" s="161"/>
      <c r="N193" s="239">
        <f>BK193</f>
        <v>0</v>
      </c>
      <c r="O193" s="240"/>
      <c r="P193" s="240"/>
      <c r="Q193" s="240"/>
      <c r="R193" s="154"/>
      <c r="T193" s="155"/>
      <c r="U193" s="152"/>
      <c r="V193" s="152"/>
      <c r="W193" s="156">
        <f>SUM(W194:W199)</f>
        <v>0</v>
      </c>
      <c r="X193" s="152"/>
      <c r="Y193" s="156">
        <f>SUM(Y194:Y199)</f>
        <v>0</v>
      </c>
      <c r="Z193" s="152"/>
      <c r="AA193" s="157">
        <f>SUM(AA194:AA199)</f>
        <v>0</v>
      </c>
      <c r="AR193" s="158" t="s">
        <v>86</v>
      </c>
      <c r="AT193" s="159" t="s">
        <v>77</v>
      </c>
      <c r="AU193" s="159" t="s">
        <v>86</v>
      </c>
      <c r="AY193" s="158" t="s">
        <v>149</v>
      </c>
      <c r="BK193" s="160">
        <f>SUM(BK194:BK199)</f>
        <v>0</v>
      </c>
    </row>
    <row r="194" spans="2:65" s="1" customFormat="1" ht="34.200000000000003" customHeight="1">
      <c r="B194" s="133"/>
      <c r="C194" s="162" t="s">
        <v>266</v>
      </c>
      <c r="D194" s="162" t="s">
        <v>150</v>
      </c>
      <c r="E194" s="163" t="s">
        <v>267</v>
      </c>
      <c r="F194" s="249" t="s">
        <v>268</v>
      </c>
      <c r="G194" s="249"/>
      <c r="H194" s="249"/>
      <c r="I194" s="249"/>
      <c r="J194" s="164" t="s">
        <v>187</v>
      </c>
      <c r="K194" s="165">
        <v>1.107</v>
      </c>
      <c r="L194" s="250">
        <v>0</v>
      </c>
      <c r="M194" s="250"/>
      <c r="N194" s="251">
        <f>ROUND(L194*K194,2)</f>
        <v>0</v>
      </c>
      <c r="O194" s="251"/>
      <c r="P194" s="251"/>
      <c r="Q194" s="251"/>
      <c r="R194" s="136"/>
      <c r="T194" s="166" t="s">
        <v>5</v>
      </c>
      <c r="U194" s="45" t="s">
        <v>43</v>
      </c>
      <c r="V194" s="37"/>
      <c r="W194" s="167">
        <f>V194*K194</f>
        <v>0</v>
      </c>
      <c r="X194" s="167">
        <v>0</v>
      </c>
      <c r="Y194" s="167">
        <f>X194*K194</f>
        <v>0</v>
      </c>
      <c r="Z194" s="167">
        <v>0</v>
      </c>
      <c r="AA194" s="168">
        <f>Z194*K194</f>
        <v>0</v>
      </c>
      <c r="AR194" s="20" t="s">
        <v>154</v>
      </c>
      <c r="AT194" s="20" t="s">
        <v>150</v>
      </c>
      <c r="AU194" s="20" t="s">
        <v>105</v>
      </c>
      <c r="AY194" s="20" t="s">
        <v>149</v>
      </c>
      <c r="BE194" s="107">
        <f>IF(U194="základní",N194,0)</f>
        <v>0</v>
      </c>
      <c r="BF194" s="107">
        <f>IF(U194="snížená",N194,0)</f>
        <v>0</v>
      </c>
      <c r="BG194" s="107">
        <f>IF(U194="zákl. přenesená",N194,0)</f>
        <v>0</v>
      </c>
      <c r="BH194" s="107">
        <f>IF(U194="sníž. přenesená",N194,0)</f>
        <v>0</v>
      </c>
      <c r="BI194" s="107">
        <f>IF(U194="nulová",N194,0)</f>
        <v>0</v>
      </c>
      <c r="BJ194" s="20" t="s">
        <v>86</v>
      </c>
      <c r="BK194" s="107">
        <f>ROUND(L194*K194,2)</f>
        <v>0</v>
      </c>
      <c r="BL194" s="20" t="s">
        <v>154</v>
      </c>
      <c r="BM194" s="20" t="s">
        <v>269</v>
      </c>
    </row>
    <row r="195" spans="2:65" s="1" customFormat="1" ht="34.200000000000003" customHeight="1">
      <c r="B195" s="133"/>
      <c r="C195" s="162" t="s">
        <v>270</v>
      </c>
      <c r="D195" s="162" t="s">
        <v>150</v>
      </c>
      <c r="E195" s="163" t="s">
        <v>271</v>
      </c>
      <c r="F195" s="249" t="s">
        <v>272</v>
      </c>
      <c r="G195" s="249"/>
      <c r="H195" s="249"/>
      <c r="I195" s="249"/>
      <c r="J195" s="164" t="s">
        <v>187</v>
      </c>
      <c r="K195" s="165">
        <v>1.107</v>
      </c>
      <c r="L195" s="250">
        <v>0</v>
      </c>
      <c r="M195" s="250"/>
      <c r="N195" s="251">
        <f>ROUND(L195*K195,2)</f>
        <v>0</v>
      </c>
      <c r="O195" s="251"/>
      <c r="P195" s="251"/>
      <c r="Q195" s="251"/>
      <c r="R195" s="136"/>
      <c r="T195" s="166" t="s">
        <v>5</v>
      </c>
      <c r="U195" s="45" t="s">
        <v>43</v>
      </c>
      <c r="V195" s="37"/>
      <c r="W195" s="167">
        <f>V195*K195</f>
        <v>0</v>
      </c>
      <c r="X195" s="167">
        <v>0</v>
      </c>
      <c r="Y195" s="167">
        <f>X195*K195</f>
        <v>0</v>
      </c>
      <c r="Z195" s="167">
        <v>0</v>
      </c>
      <c r="AA195" s="168">
        <f>Z195*K195</f>
        <v>0</v>
      </c>
      <c r="AR195" s="20" t="s">
        <v>154</v>
      </c>
      <c r="AT195" s="20" t="s">
        <v>150</v>
      </c>
      <c r="AU195" s="20" t="s">
        <v>105</v>
      </c>
      <c r="AY195" s="20" t="s">
        <v>149</v>
      </c>
      <c r="BE195" s="107">
        <f>IF(U195="základní",N195,0)</f>
        <v>0</v>
      </c>
      <c r="BF195" s="107">
        <f>IF(U195="snížená",N195,0)</f>
        <v>0</v>
      </c>
      <c r="BG195" s="107">
        <f>IF(U195="zákl. přenesená",N195,0)</f>
        <v>0</v>
      </c>
      <c r="BH195" s="107">
        <f>IF(U195="sníž. přenesená",N195,0)</f>
        <v>0</v>
      </c>
      <c r="BI195" s="107">
        <f>IF(U195="nulová",N195,0)</f>
        <v>0</v>
      </c>
      <c r="BJ195" s="20" t="s">
        <v>86</v>
      </c>
      <c r="BK195" s="107">
        <f>ROUND(L195*K195,2)</f>
        <v>0</v>
      </c>
      <c r="BL195" s="20" t="s">
        <v>154</v>
      </c>
      <c r="BM195" s="20" t="s">
        <v>273</v>
      </c>
    </row>
    <row r="196" spans="2:65" s="1" customFormat="1" ht="34.200000000000003" customHeight="1">
      <c r="B196" s="133"/>
      <c r="C196" s="162" t="s">
        <v>274</v>
      </c>
      <c r="D196" s="162" t="s">
        <v>150</v>
      </c>
      <c r="E196" s="163" t="s">
        <v>275</v>
      </c>
      <c r="F196" s="249" t="s">
        <v>276</v>
      </c>
      <c r="G196" s="249"/>
      <c r="H196" s="249"/>
      <c r="I196" s="249"/>
      <c r="J196" s="164" t="s">
        <v>187</v>
      </c>
      <c r="K196" s="165">
        <v>11.07</v>
      </c>
      <c r="L196" s="250">
        <v>0</v>
      </c>
      <c r="M196" s="250"/>
      <c r="N196" s="251">
        <f>ROUND(L196*K196,2)</f>
        <v>0</v>
      </c>
      <c r="O196" s="251"/>
      <c r="P196" s="251"/>
      <c r="Q196" s="251"/>
      <c r="R196" s="136"/>
      <c r="T196" s="166" t="s">
        <v>5</v>
      </c>
      <c r="U196" s="45" t="s">
        <v>43</v>
      </c>
      <c r="V196" s="37"/>
      <c r="W196" s="167">
        <f>V196*K196</f>
        <v>0</v>
      </c>
      <c r="X196" s="167">
        <v>0</v>
      </c>
      <c r="Y196" s="167">
        <f>X196*K196</f>
        <v>0</v>
      </c>
      <c r="Z196" s="167">
        <v>0</v>
      </c>
      <c r="AA196" s="168">
        <f>Z196*K196</f>
        <v>0</v>
      </c>
      <c r="AR196" s="20" t="s">
        <v>154</v>
      </c>
      <c r="AT196" s="20" t="s">
        <v>150</v>
      </c>
      <c r="AU196" s="20" t="s">
        <v>105</v>
      </c>
      <c r="AY196" s="20" t="s">
        <v>149</v>
      </c>
      <c r="BE196" s="107">
        <f>IF(U196="základní",N196,0)</f>
        <v>0</v>
      </c>
      <c r="BF196" s="107">
        <f>IF(U196="snížená",N196,0)</f>
        <v>0</v>
      </c>
      <c r="BG196" s="107">
        <f>IF(U196="zákl. přenesená",N196,0)</f>
        <v>0</v>
      </c>
      <c r="BH196" s="107">
        <f>IF(U196="sníž. přenesená",N196,0)</f>
        <v>0</v>
      </c>
      <c r="BI196" s="107">
        <f>IF(U196="nulová",N196,0)</f>
        <v>0</v>
      </c>
      <c r="BJ196" s="20" t="s">
        <v>86</v>
      </c>
      <c r="BK196" s="107">
        <f>ROUND(L196*K196,2)</f>
        <v>0</v>
      </c>
      <c r="BL196" s="20" t="s">
        <v>154</v>
      </c>
      <c r="BM196" s="20" t="s">
        <v>277</v>
      </c>
    </row>
    <row r="197" spans="2:65" s="1" customFormat="1" ht="22.8" customHeight="1">
      <c r="B197" s="133"/>
      <c r="C197" s="162" t="s">
        <v>278</v>
      </c>
      <c r="D197" s="162" t="s">
        <v>150</v>
      </c>
      <c r="E197" s="163" t="s">
        <v>279</v>
      </c>
      <c r="F197" s="249" t="s">
        <v>280</v>
      </c>
      <c r="G197" s="249"/>
      <c r="H197" s="249"/>
      <c r="I197" s="249"/>
      <c r="J197" s="164" t="s">
        <v>187</v>
      </c>
      <c r="K197" s="165">
        <v>1.07</v>
      </c>
      <c r="L197" s="250">
        <v>0</v>
      </c>
      <c r="M197" s="250"/>
      <c r="N197" s="251">
        <f>ROUND(L197*K197,2)</f>
        <v>0</v>
      </c>
      <c r="O197" s="251"/>
      <c r="P197" s="251"/>
      <c r="Q197" s="251"/>
      <c r="R197" s="136"/>
      <c r="T197" s="166" t="s">
        <v>5</v>
      </c>
      <c r="U197" s="45" t="s">
        <v>43</v>
      </c>
      <c r="V197" s="37"/>
      <c r="W197" s="167">
        <f>V197*K197</f>
        <v>0</v>
      </c>
      <c r="X197" s="167">
        <v>0</v>
      </c>
      <c r="Y197" s="167">
        <f>X197*K197</f>
        <v>0</v>
      </c>
      <c r="Z197" s="167">
        <v>0</v>
      </c>
      <c r="AA197" s="168">
        <f>Z197*K197</f>
        <v>0</v>
      </c>
      <c r="AR197" s="20" t="s">
        <v>154</v>
      </c>
      <c r="AT197" s="20" t="s">
        <v>150</v>
      </c>
      <c r="AU197" s="20" t="s">
        <v>105</v>
      </c>
      <c r="AY197" s="20" t="s">
        <v>149</v>
      </c>
      <c r="BE197" s="107">
        <f>IF(U197="základní",N197,0)</f>
        <v>0</v>
      </c>
      <c r="BF197" s="107">
        <f>IF(U197="snížená",N197,0)</f>
        <v>0</v>
      </c>
      <c r="BG197" s="107">
        <f>IF(U197="zákl. přenesená",N197,0)</f>
        <v>0</v>
      </c>
      <c r="BH197" s="107">
        <f>IF(U197="sníž. přenesená",N197,0)</f>
        <v>0</v>
      </c>
      <c r="BI197" s="107">
        <f>IF(U197="nulová",N197,0)</f>
        <v>0</v>
      </c>
      <c r="BJ197" s="20" t="s">
        <v>86</v>
      </c>
      <c r="BK197" s="107">
        <f>ROUND(L197*K197,2)</f>
        <v>0</v>
      </c>
      <c r="BL197" s="20" t="s">
        <v>154</v>
      </c>
      <c r="BM197" s="20" t="s">
        <v>281</v>
      </c>
    </row>
    <row r="198" spans="2:65" s="10" customFormat="1" ht="14.4" customHeight="1">
      <c r="B198" s="169"/>
      <c r="C198" s="170"/>
      <c r="D198" s="170"/>
      <c r="E198" s="171" t="s">
        <v>5</v>
      </c>
      <c r="F198" s="252" t="s">
        <v>282</v>
      </c>
      <c r="G198" s="253"/>
      <c r="H198" s="253"/>
      <c r="I198" s="253"/>
      <c r="J198" s="170"/>
      <c r="K198" s="172">
        <v>1.07</v>
      </c>
      <c r="L198" s="170"/>
      <c r="M198" s="170"/>
      <c r="N198" s="170"/>
      <c r="O198" s="170"/>
      <c r="P198" s="170"/>
      <c r="Q198" s="170"/>
      <c r="R198" s="173"/>
      <c r="T198" s="174"/>
      <c r="U198" s="170"/>
      <c r="V198" s="170"/>
      <c r="W198" s="170"/>
      <c r="X198" s="170"/>
      <c r="Y198" s="170"/>
      <c r="Z198" s="170"/>
      <c r="AA198" s="175"/>
      <c r="AT198" s="176" t="s">
        <v>157</v>
      </c>
      <c r="AU198" s="176" t="s">
        <v>105</v>
      </c>
      <c r="AV198" s="10" t="s">
        <v>105</v>
      </c>
      <c r="AW198" s="10" t="s">
        <v>35</v>
      </c>
      <c r="AX198" s="10" t="s">
        <v>78</v>
      </c>
      <c r="AY198" s="176" t="s">
        <v>149</v>
      </c>
    </row>
    <row r="199" spans="2:65" s="11" customFormat="1" ht="14.4" customHeight="1">
      <c r="B199" s="177"/>
      <c r="C199" s="178"/>
      <c r="D199" s="178"/>
      <c r="E199" s="179" t="s">
        <v>5</v>
      </c>
      <c r="F199" s="247" t="s">
        <v>160</v>
      </c>
      <c r="G199" s="248"/>
      <c r="H199" s="248"/>
      <c r="I199" s="248"/>
      <c r="J199" s="178"/>
      <c r="K199" s="180">
        <v>1.07</v>
      </c>
      <c r="L199" s="178"/>
      <c r="M199" s="178"/>
      <c r="N199" s="178"/>
      <c r="O199" s="178"/>
      <c r="P199" s="178"/>
      <c r="Q199" s="178"/>
      <c r="R199" s="181"/>
      <c r="T199" s="182"/>
      <c r="U199" s="178"/>
      <c r="V199" s="178"/>
      <c r="W199" s="178"/>
      <c r="X199" s="178"/>
      <c r="Y199" s="178"/>
      <c r="Z199" s="178"/>
      <c r="AA199" s="183"/>
      <c r="AT199" s="184" t="s">
        <v>157</v>
      </c>
      <c r="AU199" s="184" t="s">
        <v>105</v>
      </c>
      <c r="AV199" s="11" t="s">
        <v>154</v>
      </c>
      <c r="AW199" s="11" t="s">
        <v>35</v>
      </c>
      <c r="AX199" s="11" t="s">
        <v>86</v>
      </c>
      <c r="AY199" s="184" t="s">
        <v>149</v>
      </c>
    </row>
    <row r="200" spans="2:65" s="9" customFormat="1" ht="29.85" customHeight="1">
      <c r="B200" s="151"/>
      <c r="C200" s="152"/>
      <c r="D200" s="161" t="s">
        <v>120</v>
      </c>
      <c r="E200" s="161"/>
      <c r="F200" s="161"/>
      <c r="G200" s="161"/>
      <c r="H200" s="161"/>
      <c r="I200" s="161"/>
      <c r="J200" s="161"/>
      <c r="K200" s="161"/>
      <c r="L200" s="161"/>
      <c r="M200" s="161"/>
      <c r="N200" s="239">
        <f>BK200</f>
        <v>0</v>
      </c>
      <c r="O200" s="240"/>
      <c r="P200" s="240"/>
      <c r="Q200" s="240"/>
      <c r="R200" s="154"/>
      <c r="T200" s="155"/>
      <c r="U200" s="152"/>
      <c r="V200" s="152"/>
      <c r="W200" s="156">
        <f>W201</f>
        <v>0</v>
      </c>
      <c r="X200" s="152"/>
      <c r="Y200" s="156">
        <f>Y201</f>
        <v>0</v>
      </c>
      <c r="Z200" s="152"/>
      <c r="AA200" s="157">
        <f>AA201</f>
        <v>0</v>
      </c>
      <c r="AR200" s="158" t="s">
        <v>86</v>
      </c>
      <c r="AT200" s="159" t="s">
        <v>77</v>
      </c>
      <c r="AU200" s="159" t="s">
        <v>86</v>
      </c>
      <c r="AY200" s="158" t="s">
        <v>149</v>
      </c>
      <c r="BK200" s="160">
        <f>BK201</f>
        <v>0</v>
      </c>
    </row>
    <row r="201" spans="2:65" s="1" customFormat="1" ht="22.8" customHeight="1">
      <c r="B201" s="133"/>
      <c r="C201" s="162" t="s">
        <v>283</v>
      </c>
      <c r="D201" s="162" t="s">
        <v>150</v>
      </c>
      <c r="E201" s="163" t="s">
        <v>284</v>
      </c>
      <c r="F201" s="249" t="s">
        <v>285</v>
      </c>
      <c r="G201" s="249"/>
      <c r="H201" s="249"/>
      <c r="I201" s="249"/>
      <c r="J201" s="164" t="s">
        <v>187</v>
      </c>
      <c r="K201" s="165">
        <v>4.4050000000000002</v>
      </c>
      <c r="L201" s="250">
        <v>0</v>
      </c>
      <c r="M201" s="250"/>
      <c r="N201" s="251">
        <f>ROUND(L201*K201,2)</f>
        <v>0</v>
      </c>
      <c r="O201" s="251"/>
      <c r="P201" s="251"/>
      <c r="Q201" s="251"/>
      <c r="R201" s="136"/>
      <c r="T201" s="166" t="s">
        <v>5</v>
      </c>
      <c r="U201" s="45" t="s">
        <v>43</v>
      </c>
      <c r="V201" s="37"/>
      <c r="W201" s="167">
        <f>V201*K201</f>
        <v>0</v>
      </c>
      <c r="X201" s="167">
        <v>0</v>
      </c>
      <c r="Y201" s="167">
        <f>X201*K201</f>
        <v>0</v>
      </c>
      <c r="Z201" s="167">
        <v>0</v>
      </c>
      <c r="AA201" s="168">
        <f>Z201*K201</f>
        <v>0</v>
      </c>
      <c r="AR201" s="20" t="s">
        <v>154</v>
      </c>
      <c r="AT201" s="20" t="s">
        <v>150</v>
      </c>
      <c r="AU201" s="20" t="s">
        <v>105</v>
      </c>
      <c r="AY201" s="20" t="s">
        <v>149</v>
      </c>
      <c r="BE201" s="107">
        <f>IF(U201="základní",N201,0)</f>
        <v>0</v>
      </c>
      <c r="BF201" s="107">
        <f>IF(U201="snížená",N201,0)</f>
        <v>0</v>
      </c>
      <c r="BG201" s="107">
        <f>IF(U201="zákl. přenesená",N201,0)</f>
        <v>0</v>
      </c>
      <c r="BH201" s="107">
        <f>IF(U201="sníž. přenesená",N201,0)</f>
        <v>0</v>
      </c>
      <c r="BI201" s="107">
        <f>IF(U201="nulová",N201,0)</f>
        <v>0</v>
      </c>
      <c r="BJ201" s="20" t="s">
        <v>86</v>
      </c>
      <c r="BK201" s="107">
        <f>ROUND(L201*K201,2)</f>
        <v>0</v>
      </c>
      <c r="BL201" s="20" t="s">
        <v>154</v>
      </c>
      <c r="BM201" s="20" t="s">
        <v>286</v>
      </c>
    </row>
    <row r="202" spans="2:65" s="9" customFormat="1" ht="37.35" customHeight="1">
      <c r="B202" s="151"/>
      <c r="C202" s="152"/>
      <c r="D202" s="153" t="s">
        <v>121</v>
      </c>
      <c r="E202" s="153"/>
      <c r="F202" s="153"/>
      <c r="G202" s="153"/>
      <c r="H202" s="153"/>
      <c r="I202" s="153"/>
      <c r="J202" s="153"/>
      <c r="K202" s="153"/>
      <c r="L202" s="153"/>
      <c r="M202" s="153"/>
      <c r="N202" s="241">
        <f>BK202</f>
        <v>0</v>
      </c>
      <c r="O202" s="242"/>
      <c r="P202" s="242"/>
      <c r="Q202" s="242"/>
      <c r="R202" s="154"/>
      <c r="T202" s="155"/>
      <c r="U202" s="152"/>
      <c r="V202" s="152"/>
      <c r="W202" s="156">
        <f>W203+W219+W237+W253</f>
        <v>0</v>
      </c>
      <c r="X202" s="152"/>
      <c r="Y202" s="156">
        <f>Y203+Y219+Y237+Y253</f>
        <v>1.1047506</v>
      </c>
      <c r="Z202" s="152"/>
      <c r="AA202" s="157">
        <f>AA203+AA219+AA237+AA253</f>
        <v>0.28215849999999998</v>
      </c>
      <c r="AR202" s="158" t="s">
        <v>105</v>
      </c>
      <c r="AT202" s="159" t="s">
        <v>77</v>
      </c>
      <c r="AU202" s="159" t="s">
        <v>78</v>
      </c>
      <c r="AY202" s="158" t="s">
        <v>149</v>
      </c>
      <c r="BK202" s="160">
        <f>BK203+BK219+BK237+BK253</f>
        <v>0</v>
      </c>
    </row>
    <row r="203" spans="2:65" s="9" customFormat="1" ht="19.95" customHeight="1">
      <c r="B203" s="151"/>
      <c r="C203" s="152"/>
      <c r="D203" s="161" t="s">
        <v>122</v>
      </c>
      <c r="E203" s="161"/>
      <c r="F203" s="161"/>
      <c r="G203" s="161"/>
      <c r="H203" s="161"/>
      <c r="I203" s="161"/>
      <c r="J203" s="161"/>
      <c r="K203" s="161"/>
      <c r="L203" s="161"/>
      <c r="M203" s="161"/>
      <c r="N203" s="239">
        <f>BK203</f>
        <v>0</v>
      </c>
      <c r="O203" s="240"/>
      <c r="P203" s="240"/>
      <c r="Q203" s="240"/>
      <c r="R203" s="154"/>
      <c r="T203" s="155"/>
      <c r="U203" s="152"/>
      <c r="V203" s="152"/>
      <c r="W203" s="156">
        <f>SUM(W204:W218)</f>
        <v>0</v>
      </c>
      <c r="X203" s="152"/>
      <c r="Y203" s="156">
        <f>SUM(Y204:Y218)</f>
        <v>0</v>
      </c>
      <c r="Z203" s="152"/>
      <c r="AA203" s="157">
        <f>SUM(AA204:AA218)</f>
        <v>5.8230000000000004E-2</v>
      </c>
      <c r="AR203" s="158" t="s">
        <v>105</v>
      </c>
      <c r="AT203" s="159" t="s">
        <v>77</v>
      </c>
      <c r="AU203" s="159" t="s">
        <v>86</v>
      </c>
      <c r="AY203" s="158" t="s">
        <v>149</v>
      </c>
      <c r="BK203" s="160">
        <f>SUM(BK204:BK218)</f>
        <v>0</v>
      </c>
    </row>
    <row r="204" spans="2:65" s="1" customFormat="1" ht="34.200000000000003" customHeight="1">
      <c r="B204" s="133"/>
      <c r="C204" s="162" t="s">
        <v>287</v>
      </c>
      <c r="D204" s="162" t="s">
        <v>150</v>
      </c>
      <c r="E204" s="163" t="s">
        <v>288</v>
      </c>
      <c r="F204" s="249" t="s">
        <v>289</v>
      </c>
      <c r="G204" s="249"/>
      <c r="H204" s="249"/>
      <c r="I204" s="249"/>
      <c r="J204" s="164" t="s">
        <v>199</v>
      </c>
      <c r="K204" s="165">
        <v>1</v>
      </c>
      <c r="L204" s="250">
        <v>0</v>
      </c>
      <c r="M204" s="250"/>
      <c r="N204" s="251">
        <f>ROUND(L204*K204,2)</f>
        <v>0</v>
      </c>
      <c r="O204" s="251"/>
      <c r="P204" s="251"/>
      <c r="Q204" s="251"/>
      <c r="R204" s="136"/>
      <c r="T204" s="166" t="s">
        <v>5</v>
      </c>
      <c r="U204" s="45" t="s">
        <v>43</v>
      </c>
      <c r="V204" s="37"/>
      <c r="W204" s="167">
        <f>V204*K204</f>
        <v>0</v>
      </c>
      <c r="X204" s="167">
        <v>0</v>
      </c>
      <c r="Y204" s="167">
        <f>X204*K204</f>
        <v>0</v>
      </c>
      <c r="Z204" s="167">
        <v>0</v>
      </c>
      <c r="AA204" s="168">
        <f>Z204*K204</f>
        <v>0</v>
      </c>
      <c r="AR204" s="20" t="s">
        <v>234</v>
      </c>
      <c r="AT204" s="20" t="s">
        <v>150</v>
      </c>
      <c r="AU204" s="20" t="s">
        <v>105</v>
      </c>
      <c r="AY204" s="20" t="s">
        <v>149</v>
      </c>
      <c r="BE204" s="107">
        <f>IF(U204="základní",N204,0)</f>
        <v>0</v>
      </c>
      <c r="BF204" s="107">
        <f>IF(U204="snížená",N204,0)</f>
        <v>0</v>
      </c>
      <c r="BG204" s="107">
        <f>IF(U204="zákl. přenesená",N204,0)</f>
        <v>0</v>
      </c>
      <c r="BH204" s="107">
        <f>IF(U204="sníž. přenesená",N204,0)</f>
        <v>0</v>
      </c>
      <c r="BI204" s="107">
        <f>IF(U204="nulová",N204,0)</f>
        <v>0</v>
      </c>
      <c r="BJ204" s="20" t="s">
        <v>86</v>
      </c>
      <c r="BK204" s="107">
        <f>ROUND(L204*K204,2)</f>
        <v>0</v>
      </c>
      <c r="BL204" s="20" t="s">
        <v>234</v>
      </c>
      <c r="BM204" s="20" t="s">
        <v>290</v>
      </c>
    </row>
    <row r="205" spans="2:65" s="10" customFormat="1" ht="14.4" customHeight="1">
      <c r="B205" s="169"/>
      <c r="C205" s="170"/>
      <c r="D205" s="170"/>
      <c r="E205" s="171" t="s">
        <v>5</v>
      </c>
      <c r="F205" s="252" t="s">
        <v>86</v>
      </c>
      <c r="G205" s="253"/>
      <c r="H205" s="253"/>
      <c r="I205" s="253"/>
      <c r="J205" s="170"/>
      <c r="K205" s="172">
        <v>1</v>
      </c>
      <c r="L205" s="170"/>
      <c r="M205" s="170"/>
      <c r="N205" s="170"/>
      <c r="O205" s="170"/>
      <c r="P205" s="170"/>
      <c r="Q205" s="170"/>
      <c r="R205" s="173"/>
      <c r="T205" s="174"/>
      <c r="U205" s="170"/>
      <c r="V205" s="170"/>
      <c r="W205" s="170"/>
      <c r="X205" s="170"/>
      <c r="Y205" s="170"/>
      <c r="Z205" s="170"/>
      <c r="AA205" s="175"/>
      <c r="AT205" s="176" t="s">
        <v>157</v>
      </c>
      <c r="AU205" s="176" t="s">
        <v>105</v>
      </c>
      <c r="AV205" s="10" t="s">
        <v>105</v>
      </c>
      <c r="AW205" s="10" t="s">
        <v>35</v>
      </c>
      <c r="AX205" s="10" t="s">
        <v>78</v>
      </c>
      <c r="AY205" s="176" t="s">
        <v>149</v>
      </c>
    </row>
    <row r="206" spans="2:65" s="11" customFormat="1" ht="14.4" customHeight="1">
      <c r="B206" s="177"/>
      <c r="C206" s="178"/>
      <c r="D206" s="178"/>
      <c r="E206" s="179" t="s">
        <v>5</v>
      </c>
      <c r="F206" s="247" t="s">
        <v>160</v>
      </c>
      <c r="G206" s="248"/>
      <c r="H206" s="248"/>
      <c r="I206" s="248"/>
      <c r="J206" s="178"/>
      <c r="K206" s="180">
        <v>1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157</v>
      </c>
      <c r="AU206" s="184" t="s">
        <v>105</v>
      </c>
      <c r="AV206" s="11" t="s">
        <v>154</v>
      </c>
      <c r="AW206" s="11" t="s">
        <v>35</v>
      </c>
      <c r="AX206" s="11" t="s">
        <v>86</v>
      </c>
      <c r="AY206" s="184" t="s">
        <v>149</v>
      </c>
    </row>
    <row r="207" spans="2:65" s="1" customFormat="1" ht="22.8" customHeight="1">
      <c r="B207" s="133"/>
      <c r="C207" s="185" t="s">
        <v>291</v>
      </c>
      <c r="D207" s="185" t="s">
        <v>191</v>
      </c>
      <c r="E207" s="186" t="s">
        <v>292</v>
      </c>
      <c r="F207" s="254" t="s">
        <v>293</v>
      </c>
      <c r="G207" s="254"/>
      <c r="H207" s="254"/>
      <c r="I207" s="254"/>
      <c r="J207" s="187" t="s">
        <v>294</v>
      </c>
      <c r="K207" s="188">
        <v>1</v>
      </c>
      <c r="L207" s="255">
        <v>0</v>
      </c>
      <c r="M207" s="255"/>
      <c r="N207" s="256">
        <f>ROUND(L207*K207,2)</f>
        <v>0</v>
      </c>
      <c r="O207" s="251"/>
      <c r="P207" s="251"/>
      <c r="Q207" s="251"/>
      <c r="R207" s="136"/>
      <c r="T207" s="166" t="s">
        <v>5</v>
      </c>
      <c r="U207" s="45" t="s">
        <v>43</v>
      </c>
      <c r="V207" s="37"/>
      <c r="W207" s="167">
        <f>V207*K207</f>
        <v>0</v>
      </c>
      <c r="X207" s="167">
        <v>0</v>
      </c>
      <c r="Y207" s="167">
        <f>X207*K207</f>
        <v>0</v>
      </c>
      <c r="Z207" s="167">
        <v>0</v>
      </c>
      <c r="AA207" s="168">
        <f>Z207*K207</f>
        <v>0</v>
      </c>
      <c r="AR207" s="20" t="s">
        <v>295</v>
      </c>
      <c r="AT207" s="20" t="s">
        <v>191</v>
      </c>
      <c r="AU207" s="20" t="s">
        <v>105</v>
      </c>
      <c r="AY207" s="20" t="s">
        <v>149</v>
      </c>
      <c r="BE207" s="107">
        <f>IF(U207="základní",N207,0)</f>
        <v>0</v>
      </c>
      <c r="BF207" s="107">
        <f>IF(U207="snížená",N207,0)</f>
        <v>0</v>
      </c>
      <c r="BG207" s="107">
        <f>IF(U207="zákl. přenesená",N207,0)</f>
        <v>0</v>
      </c>
      <c r="BH207" s="107">
        <f>IF(U207="sníž. přenesená",N207,0)</f>
        <v>0</v>
      </c>
      <c r="BI207" s="107">
        <f>IF(U207="nulová",N207,0)</f>
        <v>0</v>
      </c>
      <c r="BJ207" s="20" t="s">
        <v>86</v>
      </c>
      <c r="BK207" s="107">
        <f>ROUND(L207*K207,2)</f>
        <v>0</v>
      </c>
      <c r="BL207" s="20" t="s">
        <v>234</v>
      </c>
      <c r="BM207" s="20" t="s">
        <v>296</v>
      </c>
    </row>
    <row r="208" spans="2:65" s="1" customFormat="1" ht="22.8" customHeight="1">
      <c r="B208" s="133"/>
      <c r="C208" s="185" t="s">
        <v>297</v>
      </c>
      <c r="D208" s="185" t="s">
        <v>191</v>
      </c>
      <c r="E208" s="186" t="s">
        <v>298</v>
      </c>
      <c r="F208" s="254" t="s">
        <v>299</v>
      </c>
      <c r="G208" s="254"/>
      <c r="H208" s="254"/>
      <c r="I208" s="254"/>
      <c r="J208" s="187" t="s">
        <v>294</v>
      </c>
      <c r="K208" s="188">
        <v>1</v>
      </c>
      <c r="L208" s="255">
        <v>0</v>
      </c>
      <c r="M208" s="255"/>
      <c r="N208" s="256">
        <f>ROUND(L208*K208,2)</f>
        <v>0</v>
      </c>
      <c r="O208" s="251"/>
      <c r="P208" s="251"/>
      <c r="Q208" s="251"/>
      <c r="R208" s="136"/>
      <c r="T208" s="166" t="s">
        <v>5</v>
      </c>
      <c r="U208" s="45" t="s">
        <v>43</v>
      </c>
      <c r="V208" s="37"/>
      <c r="W208" s="167">
        <f>V208*K208</f>
        <v>0</v>
      </c>
      <c r="X208" s="167">
        <v>0</v>
      </c>
      <c r="Y208" s="167">
        <f>X208*K208</f>
        <v>0</v>
      </c>
      <c r="Z208" s="167">
        <v>0</v>
      </c>
      <c r="AA208" s="168">
        <f>Z208*K208</f>
        <v>0</v>
      </c>
      <c r="AR208" s="20" t="s">
        <v>295</v>
      </c>
      <c r="AT208" s="20" t="s">
        <v>191</v>
      </c>
      <c r="AU208" s="20" t="s">
        <v>105</v>
      </c>
      <c r="AY208" s="20" t="s">
        <v>149</v>
      </c>
      <c r="BE208" s="107">
        <f>IF(U208="základní",N208,0)</f>
        <v>0</v>
      </c>
      <c r="BF208" s="107">
        <f>IF(U208="snížená",N208,0)</f>
        <v>0</v>
      </c>
      <c r="BG208" s="107">
        <f>IF(U208="zákl. přenesená",N208,0)</f>
        <v>0</v>
      </c>
      <c r="BH208" s="107">
        <f>IF(U208="sníž. přenesená",N208,0)</f>
        <v>0</v>
      </c>
      <c r="BI208" s="107">
        <f>IF(U208="nulová",N208,0)</f>
        <v>0</v>
      </c>
      <c r="BJ208" s="20" t="s">
        <v>86</v>
      </c>
      <c r="BK208" s="107">
        <f>ROUND(L208*K208,2)</f>
        <v>0</v>
      </c>
      <c r="BL208" s="20" t="s">
        <v>234</v>
      </c>
      <c r="BM208" s="20" t="s">
        <v>300</v>
      </c>
    </row>
    <row r="209" spans="2:65" s="10" customFormat="1" ht="14.4" customHeight="1">
      <c r="B209" s="169"/>
      <c r="C209" s="170"/>
      <c r="D209" s="170"/>
      <c r="E209" s="171" t="s">
        <v>5</v>
      </c>
      <c r="F209" s="252" t="s">
        <v>86</v>
      </c>
      <c r="G209" s="253"/>
      <c r="H209" s="253"/>
      <c r="I209" s="253"/>
      <c r="J209" s="170"/>
      <c r="K209" s="172">
        <v>1</v>
      </c>
      <c r="L209" s="170"/>
      <c r="M209" s="170"/>
      <c r="N209" s="170"/>
      <c r="O209" s="170"/>
      <c r="P209" s="170"/>
      <c r="Q209" s="170"/>
      <c r="R209" s="173"/>
      <c r="T209" s="174"/>
      <c r="U209" s="170"/>
      <c r="V209" s="170"/>
      <c r="W209" s="170"/>
      <c r="X209" s="170"/>
      <c r="Y209" s="170"/>
      <c r="Z209" s="170"/>
      <c r="AA209" s="175"/>
      <c r="AT209" s="176" t="s">
        <v>157</v>
      </c>
      <c r="AU209" s="176" t="s">
        <v>105</v>
      </c>
      <c r="AV209" s="10" t="s">
        <v>105</v>
      </c>
      <c r="AW209" s="10" t="s">
        <v>35</v>
      </c>
      <c r="AX209" s="10" t="s">
        <v>78</v>
      </c>
      <c r="AY209" s="176" t="s">
        <v>149</v>
      </c>
    </row>
    <row r="210" spans="2:65" s="11" customFormat="1" ht="14.4" customHeight="1">
      <c r="B210" s="177"/>
      <c r="C210" s="178"/>
      <c r="D210" s="178"/>
      <c r="E210" s="179" t="s">
        <v>5</v>
      </c>
      <c r="F210" s="247" t="s">
        <v>160</v>
      </c>
      <c r="G210" s="248"/>
      <c r="H210" s="248"/>
      <c r="I210" s="248"/>
      <c r="J210" s="178"/>
      <c r="K210" s="180">
        <v>1</v>
      </c>
      <c r="L210" s="178"/>
      <c r="M210" s="178"/>
      <c r="N210" s="178"/>
      <c r="O210" s="178"/>
      <c r="P210" s="178"/>
      <c r="Q210" s="178"/>
      <c r="R210" s="181"/>
      <c r="T210" s="182"/>
      <c r="U210" s="178"/>
      <c r="V210" s="178"/>
      <c r="W210" s="178"/>
      <c r="X210" s="178"/>
      <c r="Y210" s="178"/>
      <c r="Z210" s="178"/>
      <c r="AA210" s="183"/>
      <c r="AT210" s="184" t="s">
        <v>157</v>
      </c>
      <c r="AU210" s="184" t="s">
        <v>105</v>
      </c>
      <c r="AV210" s="11" t="s">
        <v>154</v>
      </c>
      <c r="AW210" s="11" t="s">
        <v>35</v>
      </c>
      <c r="AX210" s="11" t="s">
        <v>86</v>
      </c>
      <c r="AY210" s="184" t="s">
        <v>149</v>
      </c>
    </row>
    <row r="211" spans="2:65" s="1" customFormat="1" ht="34.200000000000003" customHeight="1">
      <c r="B211" s="133"/>
      <c r="C211" s="185" t="s">
        <v>295</v>
      </c>
      <c r="D211" s="185" t="s">
        <v>191</v>
      </c>
      <c r="E211" s="186" t="s">
        <v>301</v>
      </c>
      <c r="F211" s="254" t="s">
        <v>302</v>
      </c>
      <c r="G211" s="254"/>
      <c r="H211" s="254"/>
      <c r="I211" s="254"/>
      <c r="J211" s="187" t="s">
        <v>294</v>
      </c>
      <c r="K211" s="188">
        <v>4</v>
      </c>
      <c r="L211" s="255">
        <v>0</v>
      </c>
      <c r="M211" s="255"/>
      <c r="N211" s="256">
        <f>ROUND(L211*K211,2)</f>
        <v>0</v>
      </c>
      <c r="O211" s="251"/>
      <c r="P211" s="251"/>
      <c r="Q211" s="251"/>
      <c r="R211" s="136"/>
      <c r="T211" s="166" t="s">
        <v>5</v>
      </c>
      <c r="U211" s="45" t="s">
        <v>43</v>
      </c>
      <c r="V211" s="37"/>
      <c r="W211" s="167">
        <f>V211*K211</f>
        <v>0</v>
      </c>
      <c r="X211" s="167">
        <v>0</v>
      </c>
      <c r="Y211" s="167">
        <f>X211*K211</f>
        <v>0</v>
      </c>
      <c r="Z211" s="167">
        <v>0</v>
      </c>
      <c r="AA211" s="168">
        <f>Z211*K211</f>
        <v>0</v>
      </c>
      <c r="AR211" s="20" t="s">
        <v>295</v>
      </c>
      <c r="AT211" s="20" t="s">
        <v>191</v>
      </c>
      <c r="AU211" s="20" t="s">
        <v>105</v>
      </c>
      <c r="AY211" s="20" t="s">
        <v>149</v>
      </c>
      <c r="BE211" s="107">
        <f>IF(U211="základní",N211,0)</f>
        <v>0</v>
      </c>
      <c r="BF211" s="107">
        <f>IF(U211="snížená",N211,0)</f>
        <v>0</v>
      </c>
      <c r="BG211" s="107">
        <f>IF(U211="zákl. přenesená",N211,0)</f>
        <v>0</v>
      </c>
      <c r="BH211" s="107">
        <f>IF(U211="sníž. přenesená",N211,0)</f>
        <v>0</v>
      </c>
      <c r="BI211" s="107">
        <f>IF(U211="nulová",N211,0)</f>
        <v>0</v>
      </c>
      <c r="BJ211" s="20" t="s">
        <v>86</v>
      </c>
      <c r="BK211" s="107">
        <f>ROUND(L211*K211,2)</f>
        <v>0</v>
      </c>
      <c r="BL211" s="20" t="s">
        <v>234</v>
      </c>
      <c r="BM211" s="20" t="s">
        <v>303</v>
      </c>
    </row>
    <row r="212" spans="2:65" s="1" customFormat="1" ht="34.200000000000003" customHeight="1">
      <c r="B212" s="133"/>
      <c r="C212" s="185" t="s">
        <v>304</v>
      </c>
      <c r="D212" s="185" t="s">
        <v>191</v>
      </c>
      <c r="E212" s="186" t="s">
        <v>305</v>
      </c>
      <c r="F212" s="254" t="s">
        <v>306</v>
      </c>
      <c r="G212" s="254"/>
      <c r="H212" s="254"/>
      <c r="I212" s="254"/>
      <c r="J212" s="187" t="s">
        <v>294</v>
      </c>
      <c r="K212" s="188">
        <v>2</v>
      </c>
      <c r="L212" s="255">
        <v>0</v>
      </c>
      <c r="M212" s="255"/>
      <c r="N212" s="256">
        <f>ROUND(L212*K212,2)</f>
        <v>0</v>
      </c>
      <c r="O212" s="251"/>
      <c r="P212" s="251"/>
      <c r="Q212" s="251"/>
      <c r="R212" s="136"/>
      <c r="T212" s="166" t="s">
        <v>5</v>
      </c>
      <c r="U212" s="45" t="s">
        <v>43</v>
      </c>
      <c r="V212" s="37"/>
      <c r="W212" s="167">
        <f>V212*K212</f>
        <v>0</v>
      </c>
      <c r="X212" s="167">
        <v>0</v>
      </c>
      <c r="Y212" s="167">
        <f>X212*K212</f>
        <v>0</v>
      </c>
      <c r="Z212" s="167">
        <v>0</v>
      </c>
      <c r="AA212" s="168">
        <f>Z212*K212</f>
        <v>0</v>
      </c>
      <c r="AR212" s="20" t="s">
        <v>295</v>
      </c>
      <c r="AT212" s="20" t="s">
        <v>191</v>
      </c>
      <c r="AU212" s="20" t="s">
        <v>105</v>
      </c>
      <c r="AY212" s="20" t="s">
        <v>149</v>
      </c>
      <c r="BE212" s="107">
        <f>IF(U212="základní",N212,0)</f>
        <v>0</v>
      </c>
      <c r="BF212" s="107">
        <f>IF(U212="snížená",N212,0)</f>
        <v>0</v>
      </c>
      <c r="BG212" s="107">
        <f>IF(U212="zákl. přenesená",N212,0)</f>
        <v>0</v>
      </c>
      <c r="BH212" s="107">
        <f>IF(U212="sníž. přenesená",N212,0)</f>
        <v>0</v>
      </c>
      <c r="BI212" s="107">
        <f>IF(U212="nulová",N212,0)</f>
        <v>0</v>
      </c>
      <c r="BJ212" s="20" t="s">
        <v>86</v>
      </c>
      <c r="BK212" s="107">
        <f>ROUND(L212*K212,2)</f>
        <v>0</v>
      </c>
      <c r="BL212" s="20" t="s">
        <v>234</v>
      </c>
      <c r="BM212" s="20" t="s">
        <v>307</v>
      </c>
    </row>
    <row r="213" spans="2:65" s="1" customFormat="1" ht="22.8" customHeight="1">
      <c r="B213" s="133"/>
      <c r="C213" s="162" t="s">
        <v>308</v>
      </c>
      <c r="D213" s="162" t="s">
        <v>150</v>
      </c>
      <c r="E213" s="163" t="s">
        <v>309</v>
      </c>
      <c r="F213" s="249" t="s">
        <v>310</v>
      </c>
      <c r="G213" s="249"/>
      <c r="H213" s="249"/>
      <c r="I213" s="249"/>
      <c r="J213" s="164" t="s">
        <v>199</v>
      </c>
      <c r="K213" s="165">
        <v>1</v>
      </c>
      <c r="L213" s="250">
        <v>0</v>
      </c>
      <c r="M213" s="250"/>
      <c r="N213" s="251">
        <f>ROUND(L213*K213,2)</f>
        <v>0</v>
      </c>
      <c r="O213" s="251"/>
      <c r="P213" s="251"/>
      <c r="Q213" s="251"/>
      <c r="R213" s="136"/>
      <c r="T213" s="166" t="s">
        <v>5</v>
      </c>
      <c r="U213" s="45" t="s">
        <v>43</v>
      </c>
      <c r="V213" s="37"/>
      <c r="W213" s="167">
        <f>V213*K213</f>
        <v>0</v>
      </c>
      <c r="X213" s="167">
        <v>0</v>
      </c>
      <c r="Y213" s="167">
        <f>X213*K213</f>
        <v>0</v>
      </c>
      <c r="Z213" s="167">
        <v>2.2300000000000002E-3</v>
      </c>
      <c r="AA213" s="168">
        <f>Z213*K213</f>
        <v>2.2300000000000002E-3</v>
      </c>
      <c r="AR213" s="20" t="s">
        <v>234</v>
      </c>
      <c r="AT213" s="20" t="s">
        <v>150</v>
      </c>
      <c r="AU213" s="20" t="s">
        <v>105</v>
      </c>
      <c r="AY213" s="20" t="s">
        <v>149</v>
      </c>
      <c r="BE213" s="107">
        <f>IF(U213="základní",N213,0)</f>
        <v>0</v>
      </c>
      <c r="BF213" s="107">
        <f>IF(U213="snížená",N213,0)</f>
        <v>0</v>
      </c>
      <c r="BG213" s="107">
        <f>IF(U213="zákl. přenesená",N213,0)</f>
        <v>0</v>
      </c>
      <c r="BH213" s="107">
        <f>IF(U213="sníž. přenesená",N213,0)</f>
        <v>0</v>
      </c>
      <c r="BI213" s="107">
        <f>IF(U213="nulová",N213,0)</f>
        <v>0</v>
      </c>
      <c r="BJ213" s="20" t="s">
        <v>86</v>
      </c>
      <c r="BK213" s="107">
        <f>ROUND(L213*K213,2)</f>
        <v>0</v>
      </c>
      <c r="BL213" s="20" t="s">
        <v>234</v>
      </c>
      <c r="BM213" s="20" t="s">
        <v>311</v>
      </c>
    </row>
    <row r="214" spans="2:65" s="10" customFormat="1" ht="14.4" customHeight="1">
      <c r="B214" s="169"/>
      <c r="C214" s="170"/>
      <c r="D214" s="170"/>
      <c r="E214" s="171" t="s">
        <v>5</v>
      </c>
      <c r="F214" s="252" t="s">
        <v>86</v>
      </c>
      <c r="G214" s="253"/>
      <c r="H214" s="253"/>
      <c r="I214" s="253"/>
      <c r="J214" s="170"/>
      <c r="K214" s="172">
        <v>1</v>
      </c>
      <c r="L214" s="170"/>
      <c r="M214" s="170"/>
      <c r="N214" s="170"/>
      <c r="O214" s="170"/>
      <c r="P214" s="170"/>
      <c r="Q214" s="170"/>
      <c r="R214" s="173"/>
      <c r="T214" s="174"/>
      <c r="U214" s="170"/>
      <c r="V214" s="170"/>
      <c r="W214" s="170"/>
      <c r="X214" s="170"/>
      <c r="Y214" s="170"/>
      <c r="Z214" s="170"/>
      <c r="AA214" s="175"/>
      <c r="AT214" s="176" t="s">
        <v>157</v>
      </c>
      <c r="AU214" s="176" t="s">
        <v>105</v>
      </c>
      <c r="AV214" s="10" t="s">
        <v>105</v>
      </c>
      <c r="AW214" s="10" t="s">
        <v>35</v>
      </c>
      <c r="AX214" s="10" t="s">
        <v>78</v>
      </c>
      <c r="AY214" s="176" t="s">
        <v>149</v>
      </c>
    </row>
    <row r="215" spans="2:65" s="11" customFormat="1" ht="14.4" customHeight="1">
      <c r="B215" s="177"/>
      <c r="C215" s="178"/>
      <c r="D215" s="178"/>
      <c r="E215" s="179" t="s">
        <v>5</v>
      </c>
      <c r="F215" s="247" t="s">
        <v>160</v>
      </c>
      <c r="G215" s="248"/>
      <c r="H215" s="248"/>
      <c r="I215" s="248"/>
      <c r="J215" s="178"/>
      <c r="K215" s="180">
        <v>1</v>
      </c>
      <c r="L215" s="178"/>
      <c r="M215" s="178"/>
      <c r="N215" s="178"/>
      <c r="O215" s="178"/>
      <c r="P215" s="178"/>
      <c r="Q215" s="178"/>
      <c r="R215" s="181"/>
      <c r="T215" s="182"/>
      <c r="U215" s="178"/>
      <c r="V215" s="178"/>
      <c r="W215" s="178"/>
      <c r="X215" s="178"/>
      <c r="Y215" s="178"/>
      <c r="Z215" s="178"/>
      <c r="AA215" s="183"/>
      <c r="AT215" s="184" t="s">
        <v>157</v>
      </c>
      <c r="AU215" s="184" t="s">
        <v>105</v>
      </c>
      <c r="AV215" s="11" t="s">
        <v>154</v>
      </c>
      <c r="AW215" s="11" t="s">
        <v>35</v>
      </c>
      <c r="AX215" s="11" t="s">
        <v>86</v>
      </c>
      <c r="AY215" s="184" t="s">
        <v>149</v>
      </c>
    </row>
    <row r="216" spans="2:65" s="1" customFormat="1" ht="22.8" customHeight="1">
      <c r="B216" s="133"/>
      <c r="C216" s="162" t="s">
        <v>312</v>
      </c>
      <c r="D216" s="162" t="s">
        <v>150</v>
      </c>
      <c r="E216" s="163" t="s">
        <v>313</v>
      </c>
      <c r="F216" s="249" t="s">
        <v>314</v>
      </c>
      <c r="G216" s="249"/>
      <c r="H216" s="249"/>
      <c r="I216" s="249"/>
      <c r="J216" s="164" t="s">
        <v>199</v>
      </c>
      <c r="K216" s="165">
        <v>2</v>
      </c>
      <c r="L216" s="250">
        <v>0</v>
      </c>
      <c r="M216" s="250"/>
      <c r="N216" s="251">
        <f>ROUND(L216*K216,2)</f>
        <v>0</v>
      </c>
      <c r="O216" s="251"/>
      <c r="P216" s="251"/>
      <c r="Q216" s="251"/>
      <c r="R216" s="136"/>
      <c r="T216" s="166" t="s">
        <v>5</v>
      </c>
      <c r="U216" s="45" t="s">
        <v>43</v>
      </c>
      <c r="V216" s="37"/>
      <c r="W216" s="167">
        <f>V216*K216</f>
        <v>0</v>
      </c>
      <c r="X216" s="167">
        <v>0</v>
      </c>
      <c r="Y216" s="167">
        <f>X216*K216</f>
        <v>0</v>
      </c>
      <c r="Z216" s="167">
        <v>2.8000000000000001E-2</v>
      </c>
      <c r="AA216" s="168">
        <f>Z216*K216</f>
        <v>5.6000000000000001E-2</v>
      </c>
      <c r="AR216" s="20" t="s">
        <v>234</v>
      </c>
      <c r="AT216" s="20" t="s">
        <v>150</v>
      </c>
      <c r="AU216" s="20" t="s">
        <v>105</v>
      </c>
      <c r="AY216" s="20" t="s">
        <v>149</v>
      </c>
      <c r="BE216" s="107">
        <f>IF(U216="základní",N216,0)</f>
        <v>0</v>
      </c>
      <c r="BF216" s="107">
        <f>IF(U216="snížená",N216,0)</f>
        <v>0</v>
      </c>
      <c r="BG216" s="107">
        <f>IF(U216="zákl. přenesená",N216,0)</f>
        <v>0</v>
      </c>
      <c r="BH216" s="107">
        <f>IF(U216="sníž. přenesená",N216,0)</f>
        <v>0</v>
      </c>
      <c r="BI216" s="107">
        <f>IF(U216="nulová",N216,0)</f>
        <v>0</v>
      </c>
      <c r="BJ216" s="20" t="s">
        <v>86</v>
      </c>
      <c r="BK216" s="107">
        <f>ROUND(L216*K216,2)</f>
        <v>0</v>
      </c>
      <c r="BL216" s="20" t="s">
        <v>234</v>
      </c>
      <c r="BM216" s="20" t="s">
        <v>315</v>
      </c>
    </row>
    <row r="217" spans="2:65" s="10" customFormat="1" ht="14.4" customHeight="1">
      <c r="B217" s="169"/>
      <c r="C217" s="170"/>
      <c r="D217" s="170"/>
      <c r="E217" s="171" t="s">
        <v>5</v>
      </c>
      <c r="F217" s="252" t="s">
        <v>105</v>
      </c>
      <c r="G217" s="253"/>
      <c r="H217" s="253"/>
      <c r="I217" s="253"/>
      <c r="J217" s="170"/>
      <c r="K217" s="172">
        <v>2</v>
      </c>
      <c r="L217" s="170"/>
      <c r="M217" s="170"/>
      <c r="N217" s="170"/>
      <c r="O217" s="170"/>
      <c r="P217" s="170"/>
      <c r="Q217" s="170"/>
      <c r="R217" s="173"/>
      <c r="T217" s="174"/>
      <c r="U217" s="170"/>
      <c r="V217" s="170"/>
      <c r="W217" s="170"/>
      <c r="X217" s="170"/>
      <c r="Y217" s="170"/>
      <c r="Z217" s="170"/>
      <c r="AA217" s="175"/>
      <c r="AT217" s="176" t="s">
        <v>157</v>
      </c>
      <c r="AU217" s="176" t="s">
        <v>105</v>
      </c>
      <c r="AV217" s="10" t="s">
        <v>105</v>
      </c>
      <c r="AW217" s="10" t="s">
        <v>35</v>
      </c>
      <c r="AX217" s="10" t="s">
        <v>78</v>
      </c>
      <c r="AY217" s="176" t="s">
        <v>149</v>
      </c>
    </row>
    <row r="218" spans="2:65" s="11" customFormat="1" ht="14.4" customHeight="1">
      <c r="B218" s="177"/>
      <c r="C218" s="178"/>
      <c r="D218" s="178"/>
      <c r="E218" s="179" t="s">
        <v>5</v>
      </c>
      <c r="F218" s="247" t="s">
        <v>160</v>
      </c>
      <c r="G218" s="248"/>
      <c r="H218" s="248"/>
      <c r="I218" s="248"/>
      <c r="J218" s="178"/>
      <c r="K218" s="180">
        <v>2</v>
      </c>
      <c r="L218" s="178"/>
      <c r="M218" s="178"/>
      <c r="N218" s="178"/>
      <c r="O218" s="178"/>
      <c r="P218" s="178"/>
      <c r="Q218" s="178"/>
      <c r="R218" s="181"/>
      <c r="T218" s="182"/>
      <c r="U218" s="178"/>
      <c r="V218" s="178"/>
      <c r="W218" s="178"/>
      <c r="X218" s="178"/>
      <c r="Y218" s="178"/>
      <c r="Z218" s="178"/>
      <c r="AA218" s="183"/>
      <c r="AT218" s="184" t="s">
        <v>157</v>
      </c>
      <c r="AU218" s="184" t="s">
        <v>105</v>
      </c>
      <c r="AV218" s="11" t="s">
        <v>154</v>
      </c>
      <c r="AW218" s="11" t="s">
        <v>35</v>
      </c>
      <c r="AX218" s="11" t="s">
        <v>86</v>
      </c>
      <c r="AY218" s="184" t="s">
        <v>149</v>
      </c>
    </row>
    <row r="219" spans="2:65" s="9" customFormat="1" ht="29.85" customHeight="1">
      <c r="B219" s="151"/>
      <c r="C219" s="152"/>
      <c r="D219" s="161" t="s">
        <v>123</v>
      </c>
      <c r="E219" s="161"/>
      <c r="F219" s="161"/>
      <c r="G219" s="161"/>
      <c r="H219" s="161"/>
      <c r="I219" s="161"/>
      <c r="J219" s="161"/>
      <c r="K219" s="161"/>
      <c r="L219" s="161"/>
      <c r="M219" s="161"/>
      <c r="N219" s="239">
        <f>BK219</f>
        <v>0</v>
      </c>
      <c r="O219" s="240"/>
      <c r="P219" s="240"/>
      <c r="Q219" s="240"/>
      <c r="R219" s="154"/>
      <c r="T219" s="155"/>
      <c r="U219" s="152"/>
      <c r="V219" s="152"/>
      <c r="W219" s="156">
        <f>SUM(W220:W236)</f>
        <v>0</v>
      </c>
      <c r="X219" s="152"/>
      <c r="Y219" s="156">
        <f>SUM(Y220:Y236)</f>
        <v>2.8369599999999995E-2</v>
      </c>
      <c r="Z219" s="152"/>
      <c r="AA219" s="157">
        <f>SUM(AA220:AA236)</f>
        <v>0</v>
      </c>
      <c r="AR219" s="158" t="s">
        <v>105</v>
      </c>
      <c r="AT219" s="159" t="s">
        <v>77</v>
      </c>
      <c r="AU219" s="159" t="s">
        <v>86</v>
      </c>
      <c r="AY219" s="158" t="s">
        <v>149</v>
      </c>
      <c r="BK219" s="160">
        <f>SUM(BK220:BK236)</f>
        <v>0</v>
      </c>
    </row>
    <row r="220" spans="2:65" s="1" customFormat="1" ht="34.200000000000003" customHeight="1">
      <c r="B220" s="133"/>
      <c r="C220" s="162" t="s">
        <v>316</v>
      </c>
      <c r="D220" s="162" t="s">
        <v>150</v>
      </c>
      <c r="E220" s="163" t="s">
        <v>317</v>
      </c>
      <c r="F220" s="249" t="s">
        <v>318</v>
      </c>
      <c r="G220" s="249"/>
      <c r="H220" s="249"/>
      <c r="I220" s="249"/>
      <c r="J220" s="164" t="s">
        <v>153</v>
      </c>
      <c r="K220" s="165">
        <v>2.38</v>
      </c>
      <c r="L220" s="250">
        <v>0</v>
      </c>
      <c r="M220" s="250"/>
      <c r="N220" s="251">
        <f>ROUND(L220*K220,2)</f>
        <v>0</v>
      </c>
      <c r="O220" s="251"/>
      <c r="P220" s="251"/>
      <c r="Q220" s="251"/>
      <c r="R220" s="136"/>
      <c r="T220" s="166" t="s">
        <v>5</v>
      </c>
      <c r="U220" s="45" t="s">
        <v>43</v>
      </c>
      <c r="V220" s="37"/>
      <c r="W220" s="167">
        <f>V220*K220</f>
        <v>0</v>
      </c>
      <c r="X220" s="167">
        <v>3.9199999999999999E-3</v>
      </c>
      <c r="Y220" s="167">
        <f>X220*K220</f>
        <v>9.3295999999999987E-3</v>
      </c>
      <c r="Z220" s="167">
        <v>0</v>
      </c>
      <c r="AA220" s="168">
        <f>Z220*K220</f>
        <v>0</v>
      </c>
      <c r="AR220" s="20" t="s">
        <v>234</v>
      </c>
      <c r="AT220" s="20" t="s">
        <v>150</v>
      </c>
      <c r="AU220" s="20" t="s">
        <v>105</v>
      </c>
      <c r="AY220" s="20" t="s">
        <v>149</v>
      </c>
      <c r="BE220" s="107">
        <f>IF(U220="základní",N220,0)</f>
        <v>0</v>
      </c>
      <c r="BF220" s="107">
        <f>IF(U220="snížená",N220,0)</f>
        <v>0</v>
      </c>
      <c r="BG220" s="107">
        <f>IF(U220="zákl. přenesená",N220,0)</f>
        <v>0</v>
      </c>
      <c r="BH220" s="107">
        <f>IF(U220="sníž. přenesená",N220,0)</f>
        <v>0</v>
      </c>
      <c r="BI220" s="107">
        <f>IF(U220="nulová",N220,0)</f>
        <v>0</v>
      </c>
      <c r="BJ220" s="20" t="s">
        <v>86</v>
      </c>
      <c r="BK220" s="107">
        <f>ROUND(L220*K220,2)</f>
        <v>0</v>
      </c>
      <c r="BL220" s="20" t="s">
        <v>234</v>
      </c>
      <c r="BM220" s="20" t="s">
        <v>319</v>
      </c>
    </row>
    <row r="221" spans="2:65" s="10" customFormat="1" ht="14.4" customHeight="1">
      <c r="B221" s="169"/>
      <c r="C221" s="170"/>
      <c r="D221" s="170"/>
      <c r="E221" s="171" t="s">
        <v>5</v>
      </c>
      <c r="F221" s="252" t="s">
        <v>196</v>
      </c>
      <c r="G221" s="253"/>
      <c r="H221" s="253"/>
      <c r="I221" s="253"/>
      <c r="J221" s="170"/>
      <c r="K221" s="172">
        <v>2.38</v>
      </c>
      <c r="L221" s="170"/>
      <c r="M221" s="170"/>
      <c r="N221" s="170"/>
      <c r="O221" s="170"/>
      <c r="P221" s="170"/>
      <c r="Q221" s="170"/>
      <c r="R221" s="173"/>
      <c r="T221" s="174"/>
      <c r="U221" s="170"/>
      <c r="V221" s="170"/>
      <c r="W221" s="170"/>
      <c r="X221" s="170"/>
      <c r="Y221" s="170"/>
      <c r="Z221" s="170"/>
      <c r="AA221" s="175"/>
      <c r="AT221" s="176" t="s">
        <v>157</v>
      </c>
      <c r="AU221" s="176" t="s">
        <v>105</v>
      </c>
      <c r="AV221" s="10" t="s">
        <v>105</v>
      </c>
      <c r="AW221" s="10" t="s">
        <v>35</v>
      </c>
      <c r="AX221" s="10" t="s">
        <v>78</v>
      </c>
      <c r="AY221" s="176" t="s">
        <v>149</v>
      </c>
    </row>
    <row r="222" spans="2:65" s="11" customFormat="1" ht="14.4" customHeight="1">
      <c r="B222" s="177"/>
      <c r="C222" s="178"/>
      <c r="D222" s="178"/>
      <c r="E222" s="179" t="s">
        <v>5</v>
      </c>
      <c r="F222" s="247" t="s">
        <v>160</v>
      </c>
      <c r="G222" s="248"/>
      <c r="H222" s="248"/>
      <c r="I222" s="248"/>
      <c r="J222" s="178"/>
      <c r="K222" s="180">
        <v>2.38</v>
      </c>
      <c r="L222" s="178"/>
      <c r="M222" s="178"/>
      <c r="N222" s="178"/>
      <c r="O222" s="178"/>
      <c r="P222" s="178"/>
      <c r="Q222" s="178"/>
      <c r="R222" s="181"/>
      <c r="T222" s="182"/>
      <c r="U222" s="178"/>
      <c r="V222" s="178"/>
      <c r="W222" s="178"/>
      <c r="X222" s="178"/>
      <c r="Y222" s="178"/>
      <c r="Z222" s="178"/>
      <c r="AA222" s="183"/>
      <c r="AT222" s="184" t="s">
        <v>157</v>
      </c>
      <c r="AU222" s="184" t="s">
        <v>105</v>
      </c>
      <c r="AV222" s="11" t="s">
        <v>154</v>
      </c>
      <c r="AW222" s="11" t="s">
        <v>35</v>
      </c>
      <c r="AX222" s="11" t="s">
        <v>86</v>
      </c>
      <c r="AY222" s="184" t="s">
        <v>149</v>
      </c>
    </row>
    <row r="223" spans="2:65" s="1" customFormat="1" ht="14.4" customHeight="1">
      <c r="B223" s="133"/>
      <c r="C223" s="185" t="s">
        <v>320</v>
      </c>
      <c r="D223" s="185" t="s">
        <v>191</v>
      </c>
      <c r="E223" s="186" t="s">
        <v>321</v>
      </c>
      <c r="F223" s="254" t="s">
        <v>322</v>
      </c>
      <c r="G223" s="254"/>
      <c r="H223" s="254"/>
      <c r="I223" s="254"/>
      <c r="J223" s="187" t="s">
        <v>153</v>
      </c>
      <c r="K223" s="188">
        <v>3</v>
      </c>
      <c r="L223" s="255">
        <v>0</v>
      </c>
      <c r="M223" s="255"/>
      <c r="N223" s="256">
        <f>ROUND(L223*K223,2)</f>
        <v>0</v>
      </c>
      <c r="O223" s="251"/>
      <c r="P223" s="251"/>
      <c r="Q223" s="251"/>
      <c r="R223" s="136"/>
      <c r="T223" s="166" t="s">
        <v>5</v>
      </c>
      <c r="U223" s="45" t="s">
        <v>43</v>
      </c>
      <c r="V223" s="37"/>
      <c r="W223" s="167">
        <f>V223*K223</f>
        <v>0</v>
      </c>
      <c r="X223" s="167">
        <v>0</v>
      </c>
      <c r="Y223" s="167">
        <f>X223*K223</f>
        <v>0</v>
      </c>
      <c r="Z223" s="167">
        <v>0</v>
      </c>
      <c r="AA223" s="168">
        <f>Z223*K223</f>
        <v>0</v>
      </c>
      <c r="AR223" s="20" t="s">
        <v>295</v>
      </c>
      <c r="AT223" s="20" t="s">
        <v>191</v>
      </c>
      <c r="AU223" s="20" t="s">
        <v>105</v>
      </c>
      <c r="AY223" s="20" t="s">
        <v>149</v>
      </c>
      <c r="BE223" s="107">
        <f>IF(U223="základní",N223,0)</f>
        <v>0</v>
      </c>
      <c r="BF223" s="107">
        <f>IF(U223="snížená",N223,0)</f>
        <v>0</v>
      </c>
      <c r="BG223" s="107">
        <f>IF(U223="zákl. přenesená",N223,0)</f>
        <v>0</v>
      </c>
      <c r="BH223" s="107">
        <f>IF(U223="sníž. přenesená",N223,0)</f>
        <v>0</v>
      </c>
      <c r="BI223" s="107">
        <f>IF(U223="nulová",N223,0)</f>
        <v>0</v>
      </c>
      <c r="BJ223" s="20" t="s">
        <v>86</v>
      </c>
      <c r="BK223" s="107">
        <f>ROUND(L223*K223,2)</f>
        <v>0</v>
      </c>
      <c r="BL223" s="20" t="s">
        <v>234</v>
      </c>
      <c r="BM223" s="20" t="s">
        <v>323</v>
      </c>
    </row>
    <row r="224" spans="2:65" s="1" customFormat="1" ht="22.8" customHeight="1">
      <c r="B224" s="133"/>
      <c r="C224" s="162" t="s">
        <v>324</v>
      </c>
      <c r="D224" s="162" t="s">
        <v>150</v>
      </c>
      <c r="E224" s="163" t="s">
        <v>325</v>
      </c>
      <c r="F224" s="249" t="s">
        <v>326</v>
      </c>
      <c r="G224" s="249"/>
      <c r="H224" s="249"/>
      <c r="I224" s="249"/>
      <c r="J224" s="164" t="s">
        <v>153</v>
      </c>
      <c r="K224" s="165">
        <v>2.38</v>
      </c>
      <c r="L224" s="250">
        <v>0</v>
      </c>
      <c r="M224" s="250"/>
      <c r="N224" s="251">
        <f>ROUND(L224*K224,2)</f>
        <v>0</v>
      </c>
      <c r="O224" s="251"/>
      <c r="P224" s="251"/>
      <c r="Q224" s="251"/>
      <c r="R224" s="136"/>
      <c r="T224" s="166" t="s">
        <v>5</v>
      </c>
      <c r="U224" s="45" t="s">
        <v>43</v>
      </c>
      <c r="V224" s="37"/>
      <c r="W224" s="167">
        <f>V224*K224</f>
        <v>0</v>
      </c>
      <c r="X224" s="167">
        <v>0</v>
      </c>
      <c r="Y224" s="167">
        <f>X224*K224</f>
        <v>0</v>
      </c>
      <c r="Z224" s="167">
        <v>0</v>
      </c>
      <c r="AA224" s="168">
        <f>Z224*K224</f>
        <v>0</v>
      </c>
      <c r="AR224" s="20" t="s">
        <v>234</v>
      </c>
      <c r="AT224" s="20" t="s">
        <v>150</v>
      </c>
      <c r="AU224" s="20" t="s">
        <v>105</v>
      </c>
      <c r="AY224" s="20" t="s">
        <v>149</v>
      </c>
      <c r="BE224" s="107">
        <f>IF(U224="základní",N224,0)</f>
        <v>0</v>
      </c>
      <c r="BF224" s="107">
        <f>IF(U224="snížená",N224,0)</f>
        <v>0</v>
      </c>
      <c r="BG224" s="107">
        <f>IF(U224="zákl. přenesená",N224,0)</f>
        <v>0</v>
      </c>
      <c r="BH224" s="107">
        <f>IF(U224="sníž. přenesená",N224,0)</f>
        <v>0</v>
      </c>
      <c r="BI224" s="107">
        <f>IF(U224="nulová",N224,0)</f>
        <v>0</v>
      </c>
      <c r="BJ224" s="20" t="s">
        <v>86</v>
      </c>
      <c r="BK224" s="107">
        <f>ROUND(L224*K224,2)</f>
        <v>0</v>
      </c>
      <c r="BL224" s="20" t="s">
        <v>234</v>
      </c>
      <c r="BM224" s="20" t="s">
        <v>327</v>
      </c>
    </row>
    <row r="225" spans="2:65" s="10" customFormat="1" ht="14.4" customHeight="1">
      <c r="B225" s="169"/>
      <c r="C225" s="170"/>
      <c r="D225" s="170"/>
      <c r="E225" s="171" t="s">
        <v>5</v>
      </c>
      <c r="F225" s="252" t="s">
        <v>196</v>
      </c>
      <c r="G225" s="253"/>
      <c r="H225" s="253"/>
      <c r="I225" s="253"/>
      <c r="J225" s="170"/>
      <c r="K225" s="172">
        <v>2.38</v>
      </c>
      <c r="L225" s="170"/>
      <c r="M225" s="170"/>
      <c r="N225" s="170"/>
      <c r="O225" s="170"/>
      <c r="P225" s="170"/>
      <c r="Q225" s="170"/>
      <c r="R225" s="173"/>
      <c r="T225" s="174"/>
      <c r="U225" s="170"/>
      <c r="V225" s="170"/>
      <c r="W225" s="170"/>
      <c r="X225" s="170"/>
      <c r="Y225" s="170"/>
      <c r="Z225" s="170"/>
      <c r="AA225" s="175"/>
      <c r="AT225" s="176" t="s">
        <v>157</v>
      </c>
      <c r="AU225" s="176" t="s">
        <v>105</v>
      </c>
      <c r="AV225" s="10" t="s">
        <v>105</v>
      </c>
      <c r="AW225" s="10" t="s">
        <v>35</v>
      </c>
      <c r="AX225" s="10" t="s">
        <v>78</v>
      </c>
      <c r="AY225" s="176" t="s">
        <v>149</v>
      </c>
    </row>
    <row r="226" spans="2:65" s="11" customFormat="1" ht="14.4" customHeight="1">
      <c r="B226" s="177"/>
      <c r="C226" s="178"/>
      <c r="D226" s="178"/>
      <c r="E226" s="179" t="s">
        <v>5</v>
      </c>
      <c r="F226" s="247" t="s">
        <v>160</v>
      </c>
      <c r="G226" s="248"/>
      <c r="H226" s="248"/>
      <c r="I226" s="248"/>
      <c r="J226" s="178"/>
      <c r="K226" s="180">
        <v>2.38</v>
      </c>
      <c r="L226" s="178"/>
      <c r="M226" s="178"/>
      <c r="N226" s="178"/>
      <c r="O226" s="178"/>
      <c r="P226" s="178"/>
      <c r="Q226" s="178"/>
      <c r="R226" s="181"/>
      <c r="T226" s="182"/>
      <c r="U226" s="178"/>
      <c r="V226" s="178"/>
      <c r="W226" s="178"/>
      <c r="X226" s="178"/>
      <c r="Y226" s="178"/>
      <c r="Z226" s="178"/>
      <c r="AA226" s="183"/>
      <c r="AT226" s="184" t="s">
        <v>157</v>
      </c>
      <c r="AU226" s="184" t="s">
        <v>105</v>
      </c>
      <c r="AV226" s="11" t="s">
        <v>154</v>
      </c>
      <c r="AW226" s="11" t="s">
        <v>35</v>
      </c>
      <c r="AX226" s="11" t="s">
        <v>86</v>
      </c>
      <c r="AY226" s="184" t="s">
        <v>149</v>
      </c>
    </row>
    <row r="227" spans="2:65" s="1" customFormat="1" ht="14.4" customHeight="1">
      <c r="B227" s="133"/>
      <c r="C227" s="162" t="s">
        <v>328</v>
      </c>
      <c r="D227" s="162" t="s">
        <v>150</v>
      </c>
      <c r="E227" s="163" t="s">
        <v>329</v>
      </c>
      <c r="F227" s="249" t="s">
        <v>330</v>
      </c>
      <c r="G227" s="249"/>
      <c r="H227" s="249"/>
      <c r="I227" s="249"/>
      <c r="J227" s="164" t="s">
        <v>153</v>
      </c>
      <c r="K227" s="165">
        <v>2.38</v>
      </c>
      <c r="L227" s="250">
        <v>0</v>
      </c>
      <c r="M227" s="250"/>
      <c r="N227" s="251">
        <f>ROUND(L227*K227,2)</f>
        <v>0</v>
      </c>
      <c r="O227" s="251"/>
      <c r="P227" s="251"/>
      <c r="Q227" s="251"/>
      <c r="R227" s="136"/>
      <c r="T227" s="166" t="s">
        <v>5</v>
      </c>
      <c r="U227" s="45" t="s">
        <v>43</v>
      </c>
      <c r="V227" s="37"/>
      <c r="W227" s="167">
        <f>V227*K227</f>
        <v>0</v>
      </c>
      <c r="X227" s="167">
        <v>2.9999999999999997E-4</v>
      </c>
      <c r="Y227" s="167">
        <f>X227*K227</f>
        <v>7.139999999999999E-4</v>
      </c>
      <c r="Z227" s="167">
        <v>0</v>
      </c>
      <c r="AA227" s="168">
        <f>Z227*K227</f>
        <v>0</v>
      </c>
      <c r="AR227" s="20" t="s">
        <v>234</v>
      </c>
      <c r="AT227" s="20" t="s">
        <v>150</v>
      </c>
      <c r="AU227" s="20" t="s">
        <v>105</v>
      </c>
      <c r="AY227" s="20" t="s">
        <v>149</v>
      </c>
      <c r="BE227" s="107">
        <f>IF(U227="základní",N227,0)</f>
        <v>0</v>
      </c>
      <c r="BF227" s="107">
        <f>IF(U227="snížená",N227,0)</f>
        <v>0</v>
      </c>
      <c r="BG227" s="107">
        <f>IF(U227="zákl. přenesená",N227,0)</f>
        <v>0</v>
      </c>
      <c r="BH227" s="107">
        <f>IF(U227="sníž. přenesená",N227,0)</f>
        <v>0</v>
      </c>
      <c r="BI227" s="107">
        <f>IF(U227="nulová",N227,0)</f>
        <v>0</v>
      </c>
      <c r="BJ227" s="20" t="s">
        <v>86</v>
      </c>
      <c r="BK227" s="107">
        <f>ROUND(L227*K227,2)</f>
        <v>0</v>
      </c>
      <c r="BL227" s="20" t="s">
        <v>234</v>
      </c>
      <c r="BM227" s="20" t="s">
        <v>331</v>
      </c>
    </row>
    <row r="228" spans="2:65" s="10" customFormat="1" ht="14.4" customHeight="1">
      <c r="B228" s="169"/>
      <c r="C228" s="170"/>
      <c r="D228" s="170"/>
      <c r="E228" s="171" t="s">
        <v>5</v>
      </c>
      <c r="F228" s="252" t="s">
        <v>332</v>
      </c>
      <c r="G228" s="253"/>
      <c r="H228" s="253"/>
      <c r="I228" s="253"/>
      <c r="J228" s="170"/>
      <c r="K228" s="172">
        <v>2.38</v>
      </c>
      <c r="L228" s="170"/>
      <c r="M228" s="170"/>
      <c r="N228" s="170"/>
      <c r="O228" s="170"/>
      <c r="P228" s="170"/>
      <c r="Q228" s="170"/>
      <c r="R228" s="173"/>
      <c r="T228" s="174"/>
      <c r="U228" s="170"/>
      <c r="V228" s="170"/>
      <c r="W228" s="170"/>
      <c r="X228" s="170"/>
      <c r="Y228" s="170"/>
      <c r="Z228" s="170"/>
      <c r="AA228" s="175"/>
      <c r="AT228" s="176" t="s">
        <v>157</v>
      </c>
      <c r="AU228" s="176" t="s">
        <v>105</v>
      </c>
      <c r="AV228" s="10" t="s">
        <v>105</v>
      </c>
      <c r="AW228" s="10" t="s">
        <v>35</v>
      </c>
      <c r="AX228" s="10" t="s">
        <v>78</v>
      </c>
      <c r="AY228" s="176" t="s">
        <v>149</v>
      </c>
    </row>
    <row r="229" spans="2:65" s="11" customFormat="1" ht="14.4" customHeight="1">
      <c r="B229" s="177"/>
      <c r="C229" s="178"/>
      <c r="D229" s="178"/>
      <c r="E229" s="179" t="s">
        <v>5</v>
      </c>
      <c r="F229" s="247" t="s">
        <v>160</v>
      </c>
      <c r="G229" s="248"/>
      <c r="H229" s="248"/>
      <c r="I229" s="248"/>
      <c r="J229" s="178"/>
      <c r="K229" s="180">
        <v>2.38</v>
      </c>
      <c r="L229" s="178"/>
      <c r="M229" s="178"/>
      <c r="N229" s="178"/>
      <c r="O229" s="178"/>
      <c r="P229" s="178"/>
      <c r="Q229" s="178"/>
      <c r="R229" s="181"/>
      <c r="T229" s="182"/>
      <c r="U229" s="178"/>
      <c r="V229" s="178"/>
      <c r="W229" s="178"/>
      <c r="X229" s="178"/>
      <c r="Y229" s="178"/>
      <c r="Z229" s="178"/>
      <c r="AA229" s="183"/>
      <c r="AT229" s="184" t="s">
        <v>157</v>
      </c>
      <c r="AU229" s="184" t="s">
        <v>105</v>
      </c>
      <c r="AV229" s="11" t="s">
        <v>154</v>
      </c>
      <c r="AW229" s="11" t="s">
        <v>35</v>
      </c>
      <c r="AX229" s="11" t="s">
        <v>86</v>
      </c>
      <c r="AY229" s="184" t="s">
        <v>149</v>
      </c>
    </row>
    <row r="230" spans="2:65" s="1" customFormat="1" ht="22.8" customHeight="1">
      <c r="B230" s="133"/>
      <c r="C230" s="162" t="s">
        <v>333</v>
      </c>
      <c r="D230" s="162" t="s">
        <v>150</v>
      </c>
      <c r="E230" s="163" t="s">
        <v>334</v>
      </c>
      <c r="F230" s="249" t="s">
        <v>335</v>
      </c>
      <c r="G230" s="249"/>
      <c r="H230" s="249"/>
      <c r="I230" s="249"/>
      <c r="J230" s="164" t="s">
        <v>199</v>
      </c>
      <c r="K230" s="165">
        <v>10</v>
      </c>
      <c r="L230" s="250">
        <v>0</v>
      </c>
      <c r="M230" s="250"/>
      <c r="N230" s="251">
        <f>ROUND(L230*K230,2)</f>
        <v>0</v>
      </c>
      <c r="O230" s="251"/>
      <c r="P230" s="251"/>
      <c r="Q230" s="251"/>
      <c r="R230" s="136"/>
      <c r="T230" s="166" t="s">
        <v>5</v>
      </c>
      <c r="U230" s="45" t="s">
        <v>43</v>
      </c>
      <c r="V230" s="37"/>
      <c r="W230" s="167">
        <f>V230*K230</f>
        <v>0</v>
      </c>
      <c r="X230" s="167">
        <v>0</v>
      </c>
      <c r="Y230" s="167">
        <f>X230*K230</f>
        <v>0</v>
      </c>
      <c r="Z230" s="167">
        <v>0</v>
      </c>
      <c r="AA230" s="168">
        <f>Z230*K230</f>
        <v>0</v>
      </c>
      <c r="AR230" s="20" t="s">
        <v>234</v>
      </c>
      <c r="AT230" s="20" t="s">
        <v>150</v>
      </c>
      <c r="AU230" s="20" t="s">
        <v>105</v>
      </c>
      <c r="AY230" s="20" t="s">
        <v>149</v>
      </c>
      <c r="BE230" s="107">
        <f>IF(U230="základní",N230,0)</f>
        <v>0</v>
      </c>
      <c r="BF230" s="107">
        <f>IF(U230="snížená",N230,0)</f>
        <v>0</v>
      </c>
      <c r="BG230" s="107">
        <f>IF(U230="zákl. přenesená",N230,0)</f>
        <v>0</v>
      </c>
      <c r="BH230" s="107">
        <f>IF(U230="sníž. přenesená",N230,0)</f>
        <v>0</v>
      </c>
      <c r="BI230" s="107">
        <f>IF(U230="nulová",N230,0)</f>
        <v>0</v>
      </c>
      <c r="BJ230" s="20" t="s">
        <v>86</v>
      </c>
      <c r="BK230" s="107">
        <f>ROUND(L230*K230,2)</f>
        <v>0</v>
      </c>
      <c r="BL230" s="20" t="s">
        <v>234</v>
      </c>
      <c r="BM230" s="20" t="s">
        <v>336</v>
      </c>
    </row>
    <row r="231" spans="2:65" s="10" customFormat="1" ht="14.4" customHeight="1">
      <c r="B231" s="169"/>
      <c r="C231" s="170"/>
      <c r="D231" s="170"/>
      <c r="E231" s="171" t="s">
        <v>5</v>
      </c>
      <c r="F231" s="252" t="s">
        <v>205</v>
      </c>
      <c r="G231" s="253"/>
      <c r="H231" s="253"/>
      <c r="I231" s="253"/>
      <c r="J231" s="170"/>
      <c r="K231" s="172">
        <v>10</v>
      </c>
      <c r="L231" s="170"/>
      <c r="M231" s="170"/>
      <c r="N231" s="170"/>
      <c r="O231" s="170"/>
      <c r="P231" s="170"/>
      <c r="Q231" s="170"/>
      <c r="R231" s="173"/>
      <c r="T231" s="174"/>
      <c r="U231" s="170"/>
      <c r="V231" s="170"/>
      <c r="W231" s="170"/>
      <c r="X231" s="170"/>
      <c r="Y231" s="170"/>
      <c r="Z231" s="170"/>
      <c r="AA231" s="175"/>
      <c r="AT231" s="176" t="s">
        <v>157</v>
      </c>
      <c r="AU231" s="176" t="s">
        <v>105</v>
      </c>
      <c r="AV231" s="10" t="s">
        <v>105</v>
      </c>
      <c r="AW231" s="10" t="s">
        <v>35</v>
      </c>
      <c r="AX231" s="10" t="s">
        <v>78</v>
      </c>
      <c r="AY231" s="176" t="s">
        <v>149</v>
      </c>
    </row>
    <row r="232" spans="2:65" s="11" customFormat="1" ht="14.4" customHeight="1">
      <c r="B232" s="177"/>
      <c r="C232" s="178"/>
      <c r="D232" s="178"/>
      <c r="E232" s="179" t="s">
        <v>5</v>
      </c>
      <c r="F232" s="247" t="s">
        <v>160</v>
      </c>
      <c r="G232" s="248"/>
      <c r="H232" s="248"/>
      <c r="I232" s="248"/>
      <c r="J232" s="178"/>
      <c r="K232" s="180">
        <v>10</v>
      </c>
      <c r="L232" s="178"/>
      <c r="M232" s="178"/>
      <c r="N232" s="178"/>
      <c r="O232" s="178"/>
      <c r="P232" s="178"/>
      <c r="Q232" s="178"/>
      <c r="R232" s="181"/>
      <c r="T232" s="182"/>
      <c r="U232" s="178"/>
      <c r="V232" s="178"/>
      <c r="W232" s="178"/>
      <c r="X232" s="178"/>
      <c r="Y232" s="178"/>
      <c r="Z232" s="178"/>
      <c r="AA232" s="183"/>
      <c r="AT232" s="184" t="s">
        <v>157</v>
      </c>
      <c r="AU232" s="184" t="s">
        <v>105</v>
      </c>
      <c r="AV232" s="11" t="s">
        <v>154</v>
      </c>
      <c r="AW232" s="11" t="s">
        <v>35</v>
      </c>
      <c r="AX232" s="11" t="s">
        <v>86</v>
      </c>
      <c r="AY232" s="184" t="s">
        <v>149</v>
      </c>
    </row>
    <row r="233" spans="2:65" s="1" customFormat="1" ht="22.8" customHeight="1">
      <c r="B233" s="133"/>
      <c r="C233" s="162" t="s">
        <v>337</v>
      </c>
      <c r="D233" s="162" t="s">
        <v>150</v>
      </c>
      <c r="E233" s="163" t="s">
        <v>338</v>
      </c>
      <c r="F233" s="249" t="s">
        <v>339</v>
      </c>
      <c r="G233" s="249"/>
      <c r="H233" s="249"/>
      <c r="I233" s="249"/>
      <c r="J233" s="164" t="s">
        <v>153</v>
      </c>
      <c r="K233" s="165">
        <v>2.38</v>
      </c>
      <c r="L233" s="250">
        <v>0</v>
      </c>
      <c r="M233" s="250"/>
      <c r="N233" s="251">
        <f>ROUND(L233*K233,2)</f>
        <v>0</v>
      </c>
      <c r="O233" s="251"/>
      <c r="P233" s="251"/>
      <c r="Q233" s="251"/>
      <c r="R233" s="136"/>
      <c r="T233" s="166" t="s">
        <v>5</v>
      </c>
      <c r="U233" s="45" t="s">
        <v>43</v>
      </c>
      <c r="V233" s="37"/>
      <c r="W233" s="167">
        <f>V233*K233</f>
        <v>0</v>
      </c>
      <c r="X233" s="167">
        <v>7.7000000000000002E-3</v>
      </c>
      <c r="Y233" s="167">
        <f>X233*K233</f>
        <v>1.8325999999999999E-2</v>
      </c>
      <c r="Z233" s="167">
        <v>0</v>
      </c>
      <c r="AA233" s="168">
        <f>Z233*K233</f>
        <v>0</v>
      </c>
      <c r="AR233" s="20" t="s">
        <v>234</v>
      </c>
      <c r="AT233" s="20" t="s">
        <v>150</v>
      </c>
      <c r="AU233" s="20" t="s">
        <v>105</v>
      </c>
      <c r="AY233" s="20" t="s">
        <v>149</v>
      </c>
      <c r="BE233" s="107">
        <f>IF(U233="základní",N233,0)</f>
        <v>0</v>
      </c>
      <c r="BF233" s="107">
        <f>IF(U233="snížená",N233,0)</f>
        <v>0</v>
      </c>
      <c r="BG233" s="107">
        <f>IF(U233="zákl. přenesená",N233,0)</f>
        <v>0</v>
      </c>
      <c r="BH233" s="107">
        <f>IF(U233="sníž. přenesená",N233,0)</f>
        <v>0</v>
      </c>
      <c r="BI233" s="107">
        <f>IF(U233="nulová",N233,0)</f>
        <v>0</v>
      </c>
      <c r="BJ233" s="20" t="s">
        <v>86</v>
      </c>
      <c r="BK233" s="107">
        <f>ROUND(L233*K233,2)</f>
        <v>0</v>
      </c>
      <c r="BL233" s="20" t="s">
        <v>234</v>
      </c>
      <c r="BM233" s="20" t="s">
        <v>340</v>
      </c>
    </row>
    <row r="234" spans="2:65" s="10" customFormat="1" ht="14.4" customHeight="1">
      <c r="B234" s="169"/>
      <c r="C234" s="170"/>
      <c r="D234" s="170"/>
      <c r="E234" s="171" t="s">
        <v>5</v>
      </c>
      <c r="F234" s="252" t="s">
        <v>196</v>
      </c>
      <c r="G234" s="253"/>
      <c r="H234" s="253"/>
      <c r="I234" s="253"/>
      <c r="J234" s="170"/>
      <c r="K234" s="172">
        <v>2.38</v>
      </c>
      <c r="L234" s="170"/>
      <c r="M234" s="170"/>
      <c r="N234" s="170"/>
      <c r="O234" s="170"/>
      <c r="P234" s="170"/>
      <c r="Q234" s="170"/>
      <c r="R234" s="173"/>
      <c r="T234" s="174"/>
      <c r="U234" s="170"/>
      <c r="V234" s="170"/>
      <c r="W234" s="170"/>
      <c r="X234" s="170"/>
      <c r="Y234" s="170"/>
      <c r="Z234" s="170"/>
      <c r="AA234" s="175"/>
      <c r="AT234" s="176" t="s">
        <v>157</v>
      </c>
      <c r="AU234" s="176" t="s">
        <v>105</v>
      </c>
      <c r="AV234" s="10" t="s">
        <v>105</v>
      </c>
      <c r="AW234" s="10" t="s">
        <v>35</v>
      </c>
      <c r="AX234" s="10" t="s">
        <v>78</v>
      </c>
      <c r="AY234" s="176" t="s">
        <v>149</v>
      </c>
    </row>
    <row r="235" spans="2:65" s="11" customFormat="1" ht="14.4" customHeight="1">
      <c r="B235" s="177"/>
      <c r="C235" s="178"/>
      <c r="D235" s="178"/>
      <c r="E235" s="179" t="s">
        <v>5</v>
      </c>
      <c r="F235" s="247" t="s">
        <v>160</v>
      </c>
      <c r="G235" s="248"/>
      <c r="H235" s="248"/>
      <c r="I235" s="248"/>
      <c r="J235" s="178"/>
      <c r="K235" s="180">
        <v>2.38</v>
      </c>
      <c r="L235" s="178"/>
      <c r="M235" s="178"/>
      <c r="N235" s="178"/>
      <c r="O235" s="178"/>
      <c r="P235" s="178"/>
      <c r="Q235" s="178"/>
      <c r="R235" s="181"/>
      <c r="T235" s="182"/>
      <c r="U235" s="178"/>
      <c r="V235" s="178"/>
      <c r="W235" s="178"/>
      <c r="X235" s="178"/>
      <c r="Y235" s="178"/>
      <c r="Z235" s="178"/>
      <c r="AA235" s="183"/>
      <c r="AT235" s="184" t="s">
        <v>157</v>
      </c>
      <c r="AU235" s="184" t="s">
        <v>105</v>
      </c>
      <c r="AV235" s="11" t="s">
        <v>154</v>
      </c>
      <c r="AW235" s="11" t="s">
        <v>35</v>
      </c>
      <c r="AX235" s="11" t="s">
        <v>86</v>
      </c>
      <c r="AY235" s="184" t="s">
        <v>149</v>
      </c>
    </row>
    <row r="236" spans="2:65" s="1" customFormat="1" ht="22.8" customHeight="1">
      <c r="B236" s="133"/>
      <c r="C236" s="162" t="s">
        <v>341</v>
      </c>
      <c r="D236" s="162" t="s">
        <v>150</v>
      </c>
      <c r="E236" s="163" t="s">
        <v>342</v>
      </c>
      <c r="F236" s="249" t="s">
        <v>343</v>
      </c>
      <c r="G236" s="249"/>
      <c r="H236" s="249"/>
      <c r="I236" s="249"/>
      <c r="J236" s="164" t="s">
        <v>344</v>
      </c>
      <c r="K236" s="189">
        <v>0</v>
      </c>
      <c r="L236" s="250">
        <v>0</v>
      </c>
      <c r="M236" s="250"/>
      <c r="N236" s="251">
        <f>ROUND(L236*K236,2)</f>
        <v>0</v>
      </c>
      <c r="O236" s="251"/>
      <c r="P236" s="251"/>
      <c r="Q236" s="251"/>
      <c r="R236" s="136"/>
      <c r="T236" s="166" t="s">
        <v>5</v>
      </c>
      <c r="U236" s="45" t="s">
        <v>43</v>
      </c>
      <c r="V236" s="37"/>
      <c r="W236" s="167">
        <f>V236*K236</f>
        <v>0</v>
      </c>
      <c r="X236" s="167">
        <v>0</v>
      </c>
      <c r="Y236" s="167">
        <f>X236*K236</f>
        <v>0</v>
      </c>
      <c r="Z236" s="167">
        <v>0</v>
      </c>
      <c r="AA236" s="168">
        <f>Z236*K236</f>
        <v>0</v>
      </c>
      <c r="AR236" s="20" t="s">
        <v>234</v>
      </c>
      <c r="AT236" s="20" t="s">
        <v>150</v>
      </c>
      <c r="AU236" s="20" t="s">
        <v>105</v>
      </c>
      <c r="AY236" s="20" t="s">
        <v>149</v>
      </c>
      <c r="BE236" s="107">
        <f>IF(U236="základní",N236,0)</f>
        <v>0</v>
      </c>
      <c r="BF236" s="107">
        <f>IF(U236="snížená",N236,0)</f>
        <v>0</v>
      </c>
      <c r="BG236" s="107">
        <f>IF(U236="zákl. přenesená",N236,0)</f>
        <v>0</v>
      </c>
      <c r="BH236" s="107">
        <f>IF(U236="sníž. přenesená",N236,0)</f>
        <v>0</v>
      </c>
      <c r="BI236" s="107">
        <f>IF(U236="nulová",N236,0)</f>
        <v>0</v>
      </c>
      <c r="BJ236" s="20" t="s">
        <v>86</v>
      </c>
      <c r="BK236" s="107">
        <f>ROUND(L236*K236,2)</f>
        <v>0</v>
      </c>
      <c r="BL236" s="20" t="s">
        <v>234</v>
      </c>
      <c r="BM236" s="20" t="s">
        <v>345</v>
      </c>
    </row>
    <row r="237" spans="2:65" s="9" customFormat="1" ht="29.85" customHeight="1">
      <c r="B237" s="151"/>
      <c r="C237" s="152"/>
      <c r="D237" s="161" t="s">
        <v>124</v>
      </c>
      <c r="E237" s="161"/>
      <c r="F237" s="161"/>
      <c r="G237" s="161"/>
      <c r="H237" s="161"/>
      <c r="I237" s="161"/>
      <c r="J237" s="161"/>
      <c r="K237" s="161"/>
      <c r="L237" s="161"/>
      <c r="M237" s="161"/>
      <c r="N237" s="237">
        <f>BK237</f>
        <v>0</v>
      </c>
      <c r="O237" s="238"/>
      <c r="P237" s="238"/>
      <c r="Q237" s="238"/>
      <c r="R237" s="154"/>
      <c r="T237" s="155"/>
      <c r="U237" s="152"/>
      <c r="V237" s="152"/>
      <c r="W237" s="156">
        <f>SUM(W238:W252)</f>
        <v>0</v>
      </c>
      <c r="X237" s="152"/>
      <c r="Y237" s="156">
        <f>SUM(Y238:Y252)</f>
        <v>2.1750000000000002E-2</v>
      </c>
      <c r="Z237" s="152"/>
      <c r="AA237" s="157">
        <f>SUM(AA238:AA252)</f>
        <v>0</v>
      </c>
      <c r="AR237" s="158" t="s">
        <v>105</v>
      </c>
      <c r="AT237" s="159" t="s">
        <v>77</v>
      </c>
      <c r="AU237" s="159" t="s">
        <v>86</v>
      </c>
      <c r="AY237" s="158" t="s">
        <v>149</v>
      </c>
      <c r="BK237" s="160">
        <f>SUM(BK238:BK252)</f>
        <v>0</v>
      </c>
    </row>
    <row r="238" spans="2:65" s="1" customFormat="1" ht="22.8" customHeight="1">
      <c r="B238" s="133"/>
      <c r="C238" s="162" t="s">
        <v>346</v>
      </c>
      <c r="D238" s="162" t="s">
        <v>150</v>
      </c>
      <c r="E238" s="163" t="s">
        <v>347</v>
      </c>
      <c r="F238" s="249" t="s">
        <v>348</v>
      </c>
      <c r="G238" s="249"/>
      <c r="H238" s="249"/>
      <c r="I238" s="249"/>
      <c r="J238" s="164" t="s">
        <v>153</v>
      </c>
      <c r="K238" s="165">
        <v>25</v>
      </c>
      <c r="L238" s="250">
        <v>0</v>
      </c>
      <c r="M238" s="250"/>
      <c r="N238" s="251">
        <f>ROUND(L238*K238,2)</f>
        <v>0</v>
      </c>
      <c r="O238" s="251"/>
      <c r="P238" s="251"/>
      <c r="Q238" s="251"/>
      <c r="R238" s="136"/>
      <c r="T238" s="166" t="s">
        <v>5</v>
      </c>
      <c r="U238" s="45" t="s">
        <v>43</v>
      </c>
      <c r="V238" s="37"/>
      <c r="W238" s="167">
        <f>V238*K238</f>
        <v>0</v>
      </c>
      <c r="X238" s="167">
        <v>8.0000000000000007E-5</v>
      </c>
      <c r="Y238" s="167">
        <f>X238*K238</f>
        <v>2E-3</v>
      </c>
      <c r="Z238" s="167">
        <v>0</v>
      </c>
      <c r="AA238" s="168">
        <f>Z238*K238</f>
        <v>0</v>
      </c>
      <c r="AR238" s="20" t="s">
        <v>234</v>
      </c>
      <c r="AT238" s="20" t="s">
        <v>150</v>
      </c>
      <c r="AU238" s="20" t="s">
        <v>105</v>
      </c>
      <c r="AY238" s="20" t="s">
        <v>149</v>
      </c>
      <c r="BE238" s="107">
        <f>IF(U238="základní",N238,0)</f>
        <v>0</v>
      </c>
      <c r="BF238" s="107">
        <f>IF(U238="snížená",N238,0)</f>
        <v>0</v>
      </c>
      <c r="BG238" s="107">
        <f>IF(U238="zákl. přenesená",N238,0)</f>
        <v>0</v>
      </c>
      <c r="BH238" s="107">
        <f>IF(U238="sníž. přenesená",N238,0)</f>
        <v>0</v>
      </c>
      <c r="BI238" s="107">
        <f>IF(U238="nulová",N238,0)</f>
        <v>0</v>
      </c>
      <c r="BJ238" s="20" t="s">
        <v>86</v>
      </c>
      <c r="BK238" s="107">
        <f>ROUND(L238*K238,2)</f>
        <v>0</v>
      </c>
      <c r="BL238" s="20" t="s">
        <v>234</v>
      </c>
      <c r="BM238" s="20" t="s">
        <v>349</v>
      </c>
    </row>
    <row r="239" spans="2:65" s="10" customFormat="1" ht="14.4" customHeight="1">
      <c r="B239" s="169"/>
      <c r="C239" s="170"/>
      <c r="D239" s="170"/>
      <c r="E239" s="171" t="s">
        <v>5</v>
      </c>
      <c r="F239" s="252" t="s">
        <v>270</v>
      </c>
      <c r="G239" s="253"/>
      <c r="H239" s="253"/>
      <c r="I239" s="253"/>
      <c r="J239" s="170"/>
      <c r="K239" s="172">
        <v>25</v>
      </c>
      <c r="L239" s="170"/>
      <c r="M239" s="170"/>
      <c r="N239" s="170"/>
      <c r="O239" s="170"/>
      <c r="P239" s="170"/>
      <c r="Q239" s="170"/>
      <c r="R239" s="173"/>
      <c r="T239" s="174"/>
      <c r="U239" s="170"/>
      <c r="V239" s="170"/>
      <c r="W239" s="170"/>
      <c r="X239" s="170"/>
      <c r="Y239" s="170"/>
      <c r="Z239" s="170"/>
      <c r="AA239" s="175"/>
      <c r="AT239" s="176" t="s">
        <v>157</v>
      </c>
      <c r="AU239" s="176" t="s">
        <v>105</v>
      </c>
      <c r="AV239" s="10" t="s">
        <v>105</v>
      </c>
      <c r="AW239" s="10" t="s">
        <v>35</v>
      </c>
      <c r="AX239" s="10" t="s">
        <v>78</v>
      </c>
      <c r="AY239" s="176" t="s">
        <v>149</v>
      </c>
    </row>
    <row r="240" spans="2:65" s="11" customFormat="1" ht="14.4" customHeight="1">
      <c r="B240" s="177"/>
      <c r="C240" s="178"/>
      <c r="D240" s="178"/>
      <c r="E240" s="179" t="s">
        <v>5</v>
      </c>
      <c r="F240" s="247" t="s">
        <v>160</v>
      </c>
      <c r="G240" s="248"/>
      <c r="H240" s="248"/>
      <c r="I240" s="248"/>
      <c r="J240" s="178"/>
      <c r="K240" s="180">
        <v>25</v>
      </c>
      <c r="L240" s="178"/>
      <c r="M240" s="178"/>
      <c r="N240" s="178"/>
      <c r="O240" s="178"/>
      <c r="P240" s="178"/>
      <c r="Q240" s="178"/>
      <c r="R240" s="181"/>
      <c r="T240" s="182"/>
      <c r="U240" s="178"/>
      <c r="V240" s="178"/>
      <c r="W240" s="178"/>
      <c r="X240" s="178"/>
      <c r="Y240" s="178"/>
      <c r="Z240" s="178"/>
      <c r="AA240" s="183"/>
      <c r="AT240" s="184" t="s">
        <v>157</v>
      </c>
      <c r="AU240" s="184" t="s">
        <v>105</v>
      </c>
      <c r="AV240" s="11" t="s">
        <v>154</v>
      </c>
      <c r="AW240" s="11" t="s">
        <v>35</v>
      </c>
      <c r="AX240" s="11" t="s">
        <v>86</v>
      </c>
      <c r="AY240" s="184" t="s">
        <v>149</v>
      </c>
    </row>
    <row r="241" spans="2:65" s="1" customFormat="1" ht="22.8" customHeight="1">
      <c r="B241" s="133"/>
      <c r="C241" s="162" t="s">
        <v>350</v>
      </c>
      <c r="D241" s="162" t="s">
        <v>150</v>
      </c>
      <c r="E241" s="163" t="s">
        <v>351</v>
      </c>
      <c r="F241" s="249" t="s">
        <v>352</v>
      </c>
      <c r="G241" s="249"/>
      <c r="H241" s="249"/>
      <c r="I241" s="249"/>
      <c r="J241" s="164" t="s">
        <v>153</v>
      </c>
      <c r="K241" s="165">
        <v>25</v>
      </c>
      <c r="L241" s="250">
        <v>0</v>
      </c>
      <c r="M241" s="250"/>
      <c r="N241" s="251">
        <f>ROUND(L241*K241,2)</f>
        <v>0</v>
      </c>
      <c r="O241" s="251"/>
      <c r="P241" s="251"/>
      <c r="Q241" s="251"/>
      <c r="R241" s="136"/>
      <c r="T241" s="166" t="s">
        <v>5</v>
      </c>
      <c r="U241" s="45" t="s">
        <v>43</v>
      </c>
      <c r="V241" s="37"/>
      <c r="W241" s="167">
        <f>V241*K241</f>
        <v>0</v>
      </c>
      <c r="X241" s="167">
        <v>1.1E-4</v>
      </c>
      <c r="Y241" s="167">
        <f>X241*K241</f>
        <v>2.7500000000000003E-3</v>
      </c>
      <c r="Z241" s="167">
        <v>0</v>
      </c>
      <c r="AA241" s="168">
        <f>Z241*K241</f>
        <v>0</v>
      </c>
      <c r="AR241" s="20" t="s">
        <v>234</v>
      </c>
      <c r="AT241" s="20" t="s">
        <v>150</v>
      </c>
      <c r="AU241" s="20" t="s">
        <v>105</v>
      </c>
      <c r="AY241" s="20" t="s">
        <v>149</v>
      </c>
      <c r="BE241" s="107">
        <f>IF(U241="základní",N241,0)</f>
        <v>0</v>
      </c>
      <c r="BF241" s="107">
        <f>IF(U241="snížená",N241,0)</f>
        <v>0</v>
      </c>
      <c r="BG241" s="107">
        <f>IF(U241="zákl. přenesená",N241,0)</f>
        <v>0</v>
      </c>
      <c r="BH241" s="107">
        <f>IF(U241="sníž. přenesená",N241,0)</f>
        <v>0</v>
      </c>
      <c r="BI241" s="107">
        <f>IF(U241="nulová",N241,0)</f>
        <v>0</v>
      </c>
      <c r="BJ241" s="20" t="s">
        <v>86</v>
      </c>
      <c r="BK241" s="107">
        <f>ROUND(L241*K241,2)</f>
        <v>0</v>
      </c>
      <c r="BL241" s="20" t="s">
        <v>234</v>
      </c>
      <c r="BM241" s="20" t="s">
        <v>353</v>
      </c>
    </row>
    <row r="242" spans="2:65" s="10" customFormat="1" ht="14.4" customHeight="1">
      <c r="B242" s="169"/>
      <c r="C242" s="170"/>
      <c r="D242" s="170"/>
      <c r="E242" s="171" t="s">
        <v>5</v>
      </c>
      <c r="F242" s="252" t="s">
        <v>270</v>
      </c>
      <c r="G242" s="253"/>
      <c r="H242" s="253"/>
      <c r="I242" s="253"/>
      <c r="J242" s="170"/>
      <c r="K242" s="172">
        <v>25</v>
      </c>
      <c r="L242" s="170"/>
      <c r="M242" s="170"/>
      <c r="N242" s="170"/>
      <c r="O242" s="170"/>
      <c r="P242" s="170"/>
      <c r="Q242" s="170"/>
      <c r="R242" s="173"/>
      <c r="T242" s="174"/>
      <c r="U242" s="170"/>
      <c r="V242" s="170"/>
      <c r="W242" s="170"/>
      <c r="X242" s="170"/>
      <c r="Y242" s="170"/>
      <c r="Z242" s="170"/>
      <c r="AA242" s="175"/>
      <c r="AT242" s="176" t="s">
        <v>157</v>
      </c>
      <c r="AU242" s="176" t="s">
        <v>105</v>
      </c>
      <c r="AV242" s="10" t="s">
        <v>105</v>
      </c>
      <c r="AW242" s="10" t="s">
        <v>35</v>
      </c>
      <c r="AX242" s="10" t="s">
        <v>78</v>
      </c>
      <c r="AY242" s="176" t="s">
        <v>149</v>
      </c>
    </row>
    <row r="243" spans="2:65" s="11" customFormat="1" ht="14.4" customHeight="1">
      <c r="B243" s="177"/>
      <c r="C243" s="178"/>
      <c r="D243" s="178"/>
      <c r="E243" s="179" t="s">
        <v>5</v>
      </c>
      <c r="F243" s="247" t="s">
        <v>160</v>
      </c>
      <c r="G243" s="248"/>
      <c r="H243" s="248"/>
      <c r="I243" s="248"/>
      <c r="J243" s="178"/>
      <c r="K243" s="180">
        <v>25</v>
      </c>
      <c r="L243" s="178"/>
      <c r="M243" s="178"/>
      <c r="N243" s="178"/>
      <c r="O243" s="178"/>
      <c r="P243" s="178"/>
      <c r="Q243" s="178"/>
      <c r="R243" s="181"/>
      <c r="T243" s="182"/>
      <c r="U243" s="178"/>
      <c r="V243" s="178"/>
      <c r="W243" s="178"/>
      <c r="X243" s="178"/>
      <c r="Y243" s="178"/>
      <c r="Z243" s="178"/>
      <c r="AA243" s="183"/>
      <c r="AT243" s="184" t="s">
        <v>157</v>
      </c>
      <c r="AU243" s="184" t="s">
        <v>105</v>
      </c>
      <c r="AV243" s="11" t="s">
        <v>154</v>
      </c>
      <c r="AW243" s="11" t="s">
        <v>35</v>
      </c>
      <c r="AX243" s="11" t="s">
        <v>86</v>
      </c>
      <c r="AY243" s="184" t="s">
        <v>149</v>
      </c>
    </row>
    <row r="244" spans="2:65" s="1" customFormat="1" ht="22.8" customHeight="1">
      <c r="B244" s="133"/>
      <c r="C244" s="162" t="s">
        <v>354</v>
      </c>
      <c r="D244" s="162" t="s">
        <v>150</v>
      </c>
      <c r="E244" s="163" t="s">
        <v>355</v>
      </c>
      <c r="F244" s="249" t="s">
        <v>356</v>
      </c>
      <c r="G244" s="249"/>
      <c r="H244" s="249"/>
      <c r="I244" s="249"/>
      <c r="J244" s="164" t="s">
        <v>153</v>
      </c>
      <c r="K244" s="165">
        <v>25</v>
      </c>
      <c r="L244" s="250">
        <v>0</v>
      </c>
      <c r="M244" s="250"/>
      <c r="N244" s="251">
        <f>ROUND(L244*K244,2)</f>
        <v>0</v>
      </c>
      <c r="O244" s="251"/>
      <c r="P244" s="251"/>
      <c r="Q244" s="251"/>
      <c r="R244" s="136"/>
      <c r="T244" s="166" t="s">
        <v>5</v>
      </c>
      <c r="U244" s="45" t="s">
        <v>43</v>
      </c>
      <c r="V244" s="37"/>
      <c r="W244" s="167">
        <f>V244*K244</f>
        <v>0</v>
      </c>
      <c r="X244" s="167">
        <v>1.7000000000000001E-4</v>
      </c>
      <c r="Y244" s="167">
        <f>X244*K244</f>
        <v>4.2500000000000003E-3</v>
      </c>
      <c r="Z244" s="167">
        <v>0</v>
      </c>
      <c r="AA244" s="168">
        <f>Z244*K244</f>
        <v>0</v>
      </c>
      <c r="AR244" s="20" t="s">
        <v>234</v>
      </c>
      <c r="AT244" s="20" t="s">
        <v>150</v>
      </c>
      <c r="AU244" s="20" t="s">
        <v>105</v>
      </c>
      <c r="AY244" s="20" t="s">
        <v>149</v>
      </c>
      <c r="BE244" s="107">
        <f>IF(U244="základní",N244,0)</f>
        <v>0</v>
      </c>
      <c r="BF244" s="107">
        <f>IF(U244="snížená",N244,0)</f>
        <v>0</v>
      </c>
      <c r="BG244" s="107">
        <f>IF(U244="zákl. přenesená",N244,0)</f>
        <v>0</v>
      </c>
      <c r="BH244" s="107">
        <f>IF(U244="sníž. přenesená",N244,0)</f>
        <v>0</v>
      </c>
      <c r="BI244" s="107">
        <f>IF(U244="nulová",N244,0)</f>
        <v>0</v>
      </c>
      <c r="BJ244" s="20" t="s">
        <v>86</v>
      </c>
      <c r="BK244" s="107">
        <f>ROUND(L244*K244,2)</f>
        <v>0</v>
      </c>
      <c r="BL244" s="20" t="s">
        <v>234</v>
      </c>
      <c r="BM244" s="20" t="s">
        <v>357</v>
      </c>
    </row>
    <row r="245" spans="2:65" s="10" customFormat="1" ht="14.4" customHeight="1">
      <c r="B245" s="169"/>
      <c r="C245" s="170"/>
      <c r="D245" s="170"/>
      <c r="E245" s="171" t="s">
        <v>5</v>
      </c>
      <c r="F245" s="252" t="s">
        <v>270</v>
      </c>
      <c r="G245" s="253"/>
      <c r="H245" s="253"/>
      <c r="I245" s="253"/>
      <c r="J245" s="170"/>
      <c r="K245" s="172">
        <v>25</v>
      </c>
      <c r="L245" s="170"/>
      <c r="M245" s="170"/>
      <c r="N245" s="170"/>
      <c r="O245" s="170"/>
      <c r="P245" s="170"/>
      <c r="Q245" s="170"/>
      <c r="R245" s="173"/>
      <c r="T245" s="174"/>
      <c r="U245" s="170"/>
      <c r="V245" s="170"/>
      <c r="W245" s="170"/>
      <c r="X245" s="170"/>
      <c r="Y245" s="170"/>
      <c r="Z245" s="170"/>
      <c r="AA245" s="175"/>
      <c r="AT245" s="176" t="s">
        <v>157</v>
      </c>
      <c r="AU245" s="176" t="s">
        <v>105</v>
      </c>
      <c r="AV245" s="10" t="s">
        <v>105</v>
      </c>
      <c r="AW245" s="10" t="s">
        <v>35</v>
      </c>
      <c r="AX245" s="10" t="s">
        <v>78</v>
      </c>
      <c r="AY245" s="176" t="s">
        <v>149</v>
      </c>
    </row>
    <row r="246" spans="2:65" s="11" customFormat="1" ht="14.4" customHeight="1">
      <c r="B246" s="177"/>
      <c r="C246" s="178"/>
      <c r="D246" s="178"/>
      <c r="E246" s="179" t="s">
        <v>5</v>
      </c>
      <c r="F246" s="247" t="s">
        <v>160</v>
      </c>
      <c r="G246" s="248"/>
      <c r="H246" s="248"/>
      <c r="I246" s="248"/>
      <c r="J246" s="178"/>
      <c r="K246" s="180">
        <v>25</v>
      </c>
      <c r="L246" s="178"/>
      <c r="M246" s="178"/>
      <c r="N246" s="178"/>
      <c r="O246" s="178"/>
      <c r="P246" s="178"/>
      <c r="Q246" s="178"/>
      <c r="R246" s="181"/>
      <c r="T246" s="182"/>
      <c r="U246" s="178"/>
      <c r="V246" s="178"/>
      <c r="W246" s="178"/>
      <c r="X246" s="178"/>
      <c r="Y246" s="178"/>
      <c r="Z246" s="178"/>
      <c r="AA246" s="183"/>
      <c r="AT246" s="184" t="s">
        <v>157</v>
      </c>
      <c r="AU246" s="184" t="s">
        <v>105</v>
      </c>
      <c r="AV246" s="11" t="s">
        <v>154</v>
      </c>
      <c r="AW246" s="11" t="s">
        <v>35</v>
      </c>
      <c r="AX246" s="11" t="s">
        <v>86</v>
      </c>
      <c r="AY246" s="184" t="s">
        <v>149</v>
      </c>
    </row>
    <row r="247" spans="2:65" s="1" customFormat="1" ht="22.8" customHeight="1">
      <c r="B247" s="133"/>
      <c r="C247" s="162" t="s">
        <v>358</v>
      </c>
      <c r="D247" s="162" t="s">
        <v>150</v>
      </c>
      <c r="E247" s="163" t="s">
        <v>359</v>
      </c>
      <c r="F247" s="249" t="s">
        <v>360</v>
      </c>
      <c r="G247" s="249"/>
      <c r="H247" s="249"/>
      <c r="I247" s="249"/>
      <c r="J247" s="164" t="s">
        <v>153</v>
      </c>
      <c r="K247" s="165">
        <v>25</v>
      </c>
      <c r="L247" s="250">
        <v>0</v>
      </c>
      <c r="M247" s="250"/>
      <c r="N247" s="251">
        <f>ROUND(L247*K247,2)</f>
        <v>0</v>
      </c>
      <c r="O247" s="251"/>
      <c r="P247" s="251"/>
      <c r="Q247" s="251"/>
      <c r="R247" s="136"/>
      <c r="T247" s="166" t="s">
        <v>5</v>
      </c>
      <c r="U247" s="45" t="s">
        <v>43</v>
      </c>
      <c r="V247" s="37"/>
      <c r="W247" s="167">
        <f>V247*K247</f>
        <v>0</v>
      </c>
      <c r="X247" s="167">
        <v>1.7000000000000001E-4</v>
      </c>
      <c r="Y247" s="167">
        <f>X247*K247</f>
        <v>4.2500000000000003E-3</v>
      </c>
      <c r="Z247" s="167">
        <v>0</v>
      </c>
      <c r="AA247" s="168">
        <f>Z247*K247</f>
        <v>0</v>
      </c>
      <c r="AR247" s="20" t="s">
        <v>234</v>
      </c>
      <c r="AT247" s="20" t="s">
        <v>150</v>
      </c>
      <c r="AU247" s="20" t="s">
        <v>105</v>
      </c>
      <c r="AY247" s="20" t="s">
        <v>149</v>
      </c>
      <c r="BE247" s="107">
        <f>IF(U247="základní",N247,0)</f>
        <v>0</v>
      </c>
      <c r="BF247" s="107">
        <f>IF(U247="snížená",N247,0)</f>
        <v>0</v>
      </c>
      <c r="BG247" s="107">
        <f>IF(U247="zákl. přenesená",N247,0)</f>
        <v>0</v>
      </c>
      <c r="BH247" s="107">
        <f>IF(U247="sníž. přenesená",N247,0)</f>
        <v>0</v>
      </c>
      <c r="BI247" s="107">
        <f>IF(U247="nulová",N247,0)</f>
        <v>0</v>
      </c>
      <c r="BJ247" s="20" t="s">
        <v>86</v>
      </c>
      <c r="BK247" s="107">
        <f>ROUND(L247*K247,2)</f>
        <v>0</v>
      </c>
      <c r="BL247" s="20" t="s">
        <v>234</v>
      </c>
      <c r="BM247" s="20" t="s">
        <v>361</v>
      </c>
    </row>
    <row r="248" spans="2:65" s="10" customFormat="1" ht="14.4" customHeight="1">
      <c r="B248" s="169"/>
      <c r="C248" s="170"/>
      <c r="D248" s="170"/>
      <c r="E248" s="171" t="s">
        <v>5</v>
      </c>
      <c r="F248" s="252" t="s">
        <v>270</v>
      </c>
      <c r="G248" s="253"/>
      <c r="H248" s="253"/>
      <c r="I248" s="253"/>
      <c r="J248" s="170"/>
      <c r="K248" s="172">
        <v>25</v>
      </c>
      <c r="L248" s="170"/>
      <c r="M248" s="170"/>
      <c r="N248" s="170"/>
      <c r="O248" s="170"/>
      <c r="P248" s="170"/>
      <c r="Q248" s="170"/>
      <c r="R248" s="173"/>
      <c r="T248" s="174"/>
      <c r="U248" s="170"/>
      <c r="V248" s="170"/>
      <c r="W248" s="170"/>
      <c r="X248" s="170"/>
      <c r="Y248" s="170"/>
      <c r="Z248" s="170"/>
      <c r="AA248" s="175"/>
      <c r="AT248" s="176" t="s">
        <v>157</v>
      </c>
      <c r="AU248" s="176" t="s">
        <v>105</v>
      </c>
      <c r="AV248" s="10" t="s">
        <v>105</v>
      </c>
      <c r="AW248" s="10" t="s">
        <v>35</v>
      </c>
      <c r="AX248" s="10" t="s">
        <v>78</v>
      </c>
      <c r="AY248" s="176" t="s">
        <v>149</v>
      </c>
    </row>
    <row r="249" spans="2:65" s="11" customFormat="1" ht="14.4" customHeight="1">
      <c r="B249" s="177"/>
      <c r="C249" s="178"/>
      <c r="D249" s="178"/>
      <c r="E249" s="179" t="s">
        <v>5</v>
      </c>
      <c r="F249" s="247" t="s">
        <v>160</v>
      </c>
      <c r="G249" s="248"/>
      <c r="H249" s="248"/>
      <c r="I249" s="248"/>
      <c r="J249" s="178"/>
      <c r="K249" s="180">
        <v>25</v>
      </c>
      <c r="L249" s="178"/>
      <c r="M249" s="178"/>
      <c r="N249" s="178"/>
      <c r="O249" s="178"/>
      <c r="P249" s="178"/>
      <c r="Q249" s="178"/>
      <c r="R249" s="181"/>
      <c r="T249" s="182"/>
      <c r="U249" s="178"/>
      <c r="V249" s="178"/>
      <c r="W249" s="178"/>
      <c r="X249" s="178"/>
      <c r="Y249" s="178"/>
      <c r="Z249" s="178"/>
      <c r="AA249" s="183"/>
      <c r="AT249" s="184" t="s">
        <v>157</v>
      </c>
      <c r="AU249" s="184" t="s">
        <v>105</v>
      </c>
      <c r="AV249" s="11" t="s">
        <v>154</v>
      </c>
      <c r="AW249" s="11" t="s">
        <v>35</v>
      </c>
      <c r="AX249" s="11" t="s">
        <v>86</v>
      </c>
      <c r="AY249" s="184" t="s">
        <v>149</v>
      </c>
    </row>
    <row r="250" spans="2:65" s="1" customFormat="1" ht="22.8" customHeight="1">
      <c r="B250" s="133"/>
      <c r="C250" s="162" t="s">
        <v>362</v>
      </c>
      <c r="D250" s="162" t="s">
        <v>150</v>
      </c>
      <c r="E250" s="163" t="s">
        <v>363</v>
      </c>
      <c r="F250" s="249" t="s">
        <v>364</v>
      </c>
      <c r="G250" s="249"/>
      <c r="H250" s="249"/>
      <c r="I250" s="249"/>
      <c r="J250" s="164" t="s">
        <v>153</v>
      </c>
      <c r="K250" s="165">
        <v>50</v>
      </c>
      <c r="L250" s="250">
        <v>0</v>
      </c>
      <c r="M250" s="250"/>
      <c r="N250" s="251">
        <f>ROUND(L250*K250,2)</f>
        <v>0</v>
      </c>
      <c r="O250" s="251"/>
      <c r="P250" s="251"/>
      <c r="Q250" s="251"/>
      <c r="R250" s="136"/>
      <c r="T250" s="166" t="s">
        <v>5</v>
      </c>
      <c r="U250" s="45" t="s">
        <v>43</v>
      </c>
      <c r="V250" s="37"/>
      <c r="W250" s="167">
        <f>V250*K250</f>
        <v>0</v>
      </c>
      <c r="X250" s="167">
        <v>1.7000000000000001E-4</v>
      </c>
      <c r="Y250" s="167">
        <f>X250*K250</f>
        <v>8.5000000000000006E-3</v>
      </c>
      <c r="Z250" s="167">
        <v>0</v>
      </c>
      <c r="AA250" s="168">
        <f>Z250*K250</f>
        <v>0</v>
      </c>
      <c r="AR250" s="20" t="s">
        <v>234</v>
      </c>
      <c r="AT250" s="20" t="s">
        <v>150</v>
      </c>
      <c r="AU250" s="20" t="s">
        <v>105</v>
      </c>
      <c r="AY250" s="20" t="s">
        <v>149</v>
      </c>
      <c r="BE250" s="107">
        <f>IF(U250="základní",N250,0)</f>
        <v>0</v>
      </c>
      <c r="BF250" s="107">
        <f>IF(U250="snížená",N250,0)</f>
        <v>0</v>
      </c>
      <c r="BG250" s="107">
        <f>IF(U250="zákl. přenesená",N250,0)</f>
        <v>0</v>
      </c>
      <c r="BH250" s="107">
        <f>IF(U250="sníž. přenesená",N250,0)</f>
        <v>0</v>
      </c>
      <c r="BI250" s="107">
        <f>IF(U250="nulová",N250,0)</f>
        <v>0</v>
      </c>
      <c r="BJ250" s="20" t="s">
        <v>86</v>
      </c>
      <c r="BK250" s="107">
        <f>ROUND(L250*K250,2)</f>
        <v>0</v>
      </c>
      <c r="BL250" s="20" t="s">
        <v>234</v>
      </c>
      <c r="BM250" s="20" t="s">
        <v>365</v>
      </c>
    </row>
    <row r="251" spans="2:65" s="10" customFormat="1" ht="14.4" customHeight="1">
      <c r="B251" s="169"/>
      <c r="C251" s="170"/>
      <c r="D251" s="170"/>
      <c r="E251" s="171" t="s">
        <v>5</v>
      </c>
      <c r="F251" s="252" t="s">
        <v>366</v>
      </c>
      <c r="G251" s="253"/>
      <c r="H251" s="253"/>
      <c r="I251" s="253"/>
      <c r="J251" s="170"/>
      <c r="K251" s="172">
        <v>50</v>
      </c>
      <c r="L251" s="170"/>
      <c r="M251" s="170"/>
      <c r="N251" s="170"/>
      <c r="O251" s="170"/>
      <c r="P251" s="170"/>
      <c r="Q251" s="170"/>
      <c r="R251" s="173"/>
      <c r="T251" s="174"/>
      <c r="U251" s="170"/>
      <c r="V251" s="170"/>
      <c r="W251" s="170"/>
      <c r="X251" s="170"/>
      <c r="Y251" s="170"/>
      <c r="Z251" s="170"/>
      <c r="AA251" s="175"/>
      <c r="AT251" s="176" t="s">
        <v>157</v>
      </c>
      <c r="AU251" s="176" t="s">
        <v>105</v>
      </c>
      <c r="AV251" s="10" t="s">
        <v>105</v>
      </c>
      <c r="AW251" s="10" t="s">
        <v>35</v>
      </c>
      <c r="AX251" s="10" t="s">
        <v>78</v>
      </c>
      <c r="AY251" s="176" t="s">
        <v>149</v>
      </c>
    </row>
    <row r="252" spans="2:65" s="11" customFormat="1" ht="14.4" customHeight="1">
      <c r="B252" s="177"/>
      <c r="C252" s="178"/>
      <c r="D252" s="178"/>
      <c r="E252" s="179" t="s">
        <v>5</v>
      </c>
      <c r="F252" s="247" t="s">
        <v>160</v>
      </c>
      <c r="G252" s="248"/>
      <c r="H252" s="248"/>
      <c r="I252" s="248"/>
      <c r="J252" s="178"/>
      <c r="K252" s="180">
        <v>50</v>
      </c>
      <c r="L252" s="178"/>
      <c r="M252" s="178"/>
      <c r="N252" s="178"/>
      <c r="O252" s="178"/>
      <c r="P252" s="178"/>
      <c r="Q252" s="178"/>
      <c r="R252" s="181"/>
      <c r="T252" s="182"/>
      <c r="U252" s="178"/>
      <c r="V252" s="178"/>
      <c r="W252" s="178"/>
      <c r="X252" s="178"/>
      <c r="Y252" s="178"/>
      <c r="Z252" s="178"/>
      <c r="AA252" s="183"/>
      <c r="AT252" s="184" t="s">
        <v>157</v>
      </c>
      <c r="AU252" s="184" t="s">
        <v>105</v>
      </c>
      <c r="AV252" s="11" t="s">
        <v>154</v>
      </c>
      <c r="AW252" s="11" t="s">
        <v>35</v>
      </c>
      <c r="AX252" s="11" t="s">
        <v>86</v>
      </c>
      <c r="AY252" s="184" t="s">
        <v>149</v>
      </c>
    </row>
    <row r="253" spans="2:65" s="9" customFormat="1" ht="29.85" customHeight="1">
      <c r="B253" s="151"/>
      <c r="C253" s="152"/>
      <c r="D253" s="161" t="s">
        <v>125</v>
      </c>
      <c r="E253" s="161"/>
      <c r="F253" s="161"/>
      <c r="G253" s="161"/>
      <c r="H253" s="161"/>
      <c r="I253" s="161"/>
      <c r="J253" s="161"/>
      <c r="K253" s="161"/>
      <c r="L253" s="161"/>
      <c r="M253" s="161"/>
      <c r="N253" s="239">
        <f>BK253</f>
        <v>0</v>
      </c>
      <c r="O253" s="240"/>
      <c r="P253" s="240"/>
      <c r="Q253" s="240"/>
      <c r="R253" s="154"/>
      <c r="T253" s="155"/>
      <c r="U253" s="152"/>
      <c r="V253" s="152"/>
      <c r="W253" s="156">
        <f>SUM(W254:W280)</f>
        <v>0</v>
      </c>
      <c r="X253" s="152"/>
      <c r="Y253" s="156">
        <f>SUM(Y254:Y280)</f>
        <v>1.0546310000000001</v>
      </c>
      <c r="Z253" s="152"/>
      <c r="AA253" s="157">
        <f>SUM(AA254:AA280)</f>
        <v>0.2239285</v>
      </c>
      <c r="AR253" s="158" t="s">
        <v>105</v>
      </c>
      <c r="AT253" s="159" t="s">
        <v>77</v>
      </c>
      <c r="AU253" s="159" t="s">
        <v>86</v>
      </c>
      <c r="AY253" s="158" t="s">
        <v>149</v>
      </c>
      <c r="BK253" s="160">
        <f>SUM(BK254:BK280)</f>
        <v>0</v>
      </c>
    </row>
    <row r="254" spans="2:65" s="1" customFormat="1" ht="22.8" customHeight="1">
      <c r="B254" s="133"/>
      <c r="C254" s="162" t="s">
        <v>367</v>
      </c>
      <c r="D254" s="162" t="s">
        <v>150</v>
      </c>
      <c r="E254" s="163" t="s">
        <v>368</v>
      </c>
      <c r="F254" s="249" t="s">
        <v>369</v>
      </c>
      <c r="G254" s="249"/>
      <c r="H254" s="249"/>
      <c r="I254" s="249"/>
      <c r="J254" s="164" t="s">
        <v>153</v>
      </c>
      <c r="K254" s="165">
        <v>150.78</v>
      </c>
      <c r="L254" s="250">
        <v>0</v>
      </c>
      <c r="M254" s="250"/>
      <c r="N254" s="251">
        <f>ROUND(L254*K254,2)</f>
        <v>0</v>
      </c>
      <c r="O254" s="251"/>
      <c r="P254" s="251"/>
      <c r="Q254" s="251"/>
      <c r="R254" s="136"/>
      <c r="T254" s="166" t="s">
        <v>5</v>
      </c>
      <c r="U254" s="45" t="s">
        <v>43</v>
      </c>
      <c r="V254" s="37"/>
      <c r="W254" s="167">
        <f>V254*K254</f>
        <v>0</v>
      </c>
      <c r="X254" s="167">
        <v>1E-3</v>
      </c>
      <c r="Y254" s="167">
        <f>X254*K254</f>
        <v>0.15078</v>
      </c>
      <c r="Z254" s="167">
        <v>3.1E-4</v>
      </c>
      <c r="AA254" s="168">
        <f>Z254*K254</f>
        <v>4.67418E-2</v>
      </c>
      <c r="AR254" s="20" t="s">
        <v>234</v>
      </c>
      <c r="AT254" s="20" t="s">
        <v>150</v>
      </c>
      <c r="AU254" s="20" t="s">
        <v>105</v>
      </c>
      <c r="AY254" s="20" t="s">
        <v>149</v>
      </c>
      <c r="BE254" s="107">
        <f>IF(U254="základní",N254,0)</f>
        <v>0</v>
      </c>
      <c r="BF254" s="107">
        <f>IF(U254="snížená",N254,0)</f>
        <v>0</v>
      </c>
      <c r="BG254" s="107">
        <f>IF(U254="zákl. přenesená",N254,0)</f>
        <v>0</v>
      </c>
      <c r="BH254" s="107">
        <f>IF(U254="sníž. přenesená",N254,0)</f>
        <v>0</v>
      </c>
      <c r="BI254" s="107">
        <f>IF(U254="nulová",N254,0)</f>
        <v>0</v>
      </c>
      <c r="BJ254" s="20" t="s">
        <v>86</v>
      </c>
      <c r="BK254" s="107">
        <f>ROUND(L254*K254,2)</f>
        <v>0</v>
      </c>
      <c r="BL254" s="20" t="s">
        <v>234</v>
      </c>
      <c r="BM254" s="20" t="s">
        <v>370</v>
      </c>
    </row>
    <row r="255" spans="2:65" s="10" customFormat="1" ht="14.4" customHeight="1">
      <c r="B255" s="169"/>
      <c r="C255" s="170"/>
      <c r="D255" s="170"/>
      <c r="E255" s="171" t="s">
        <v>5</v>
      </c>
      <c r="F255" s="252" t="s">
        <v>158</v>
      </c>
      <c r="G255" s="253"/>
      <c r="H255" s="253"/>
      <c r="I255" s="253"/>
      <c r="J255" s="170"/>
      <c r="K255" s="172">
        <v>39.840000000000003</v>
      </c>
      <c r="L255" s="170"/>
      <c r="M255" s="170"/>
      <c r="N255" s="170"/>
      <c r="O255" s="170"/>
      <c r="P255" s="170"/>
      <c r="Q255" s="170"/>
      <c r="R255" s="173"/>
      <c r="T255" s="174"/>
      <c r="U255" s="170"/>
      <c r="V255" s="170"/>
      <c r="W255" s="170"/>
      <c r="X255" s="170"/>
      <c r="Y255" s="170"/>
      <c r="Z255" s="170"/>
      <c r="AA255" s="175"/>
      <c r="AT255" s="176" t="s">
        <v>157</v>
      </c>
      <c r="AU255" s="176" t="s">
        <v>105</v>
      </c>
      <c r="AV255" s="10" t="s">
        <v>105</v>
      </c>
      <c r="AW255" s="10" t="s">
        <v>35</v>
      </c>
      <c r="AX255" s="10" t="s">
        <v>78</v>
      </c>
      <c r="AY255" s="176" t="s">
        <v>149</v>
      </c>
    </row>
    <row r="256" spans="2:65" s="10" customFormat="1" ht="14.4" customHeight="1">
      <c r="B256" s="169"/>
      <c r="C256" s="170"/>
      <c r="D256" s="170"/>
      <c r="E256" s="171" t="s">
        <v>5</v>
      </c>
      <c r="F256" s="245" t="s">
        <v>214</v>
      </c>
      <c r="G256" s="246"/>
      <c r="H256" s="246"/>
      <c r="I256" s="246"/>
      <c r="J256" s="170"/>
      <c r="K256" s="172">
        <v>13.75</v>
      </c>
      <c r="L256" s="170"/>
      <c r="M256" s="170"/>
      <c r="N256" s="170"/>
      <c r="O256" s="170"/>
      <c r="P256" s="170"/>
      <c r="Q256" s="170"/>
      <c r="R256" s="173"/>
      <c r="T256" s="174"/>
      <c r="U256" s="170"/>
      <c r="V256" s="170"/>
      <c r="W256" s="170"/>
      <c r="X256" s="170"/>
      <c r="Y256" s="170"/>
      <c r="Z256" s="170"/>
      <c r="AA256" s="175"/>
      <c r="AT256" s="176" t="s">
        <v>157</v>
      </c>
      <c r="AU256" s="176" t="s">
        <v>105</v>
      </c>
      <c r="AV256" s="10" t="s">
        <v>105</v>
      </c>
      <c r="AW256" s="10" t="s">
        <v>35</v>
      </c>
      <c r="AX256" s="10" t="s">
        <v>78</v>
      </c>
      <c r="AY256" s="176" t="s">
        <v>149</v>
      </c>
    </row>
    <row r="257" spans="2:65" s="10" customFormat="1" ht="14.4" customHeight="1">
      <c r="B257" s="169"/>
      <c r="C257" s="170"/>
      <c r="D257" s="170"/>
      <c r="E257" s="171" t="s">
        <v>5</v>
      </c>
      <c r="F257" s="245" t="s">
        <v>159</v>
      </c>
      <c r="G257" s="246"/>
      <c r="H257" s="246"/>
      <c r="I257" s="246"/>
      <c r="J257" s="170"/>
      <c r="K257" s="172">
        <v>65.69</v>
      </c>
      <c r="L257" s="170"/>
      <c r="M257" s="170"/>
      <c r="N257" s="170"/>
      <c r="O257" s="170"/>
      <c r="P257" s="170"/>
      <c r="Q257" s="170"/>
      <c r="R257" s="173"/>
      <c r="T257" s="174"/>
      <c r="U257" s="170"/>
      <c r="V257" s="170"/>
      <c r="W257" s="170"/>
      <c r="X257" s="170"/>
      <c r="Y257" s="170"/>
      <c r="Z257" s="170"/>
      <c r="AA257" s="175"/>
      <c r="AT257" s="176" t="s">
        <v>157</v>
      </c>
      <c r="AU257" s="176" t="s">
        <v>105</v>
      </c>
      <c r="AV257" s="10" t="s">
        <v>105</v>
      </c>
      <c r="AW257" s="10" t="s">
        <v>35</v>
      </c>
      <c r="AX257" s="10" t="s">
        <v>78</v>
      </c>
      <c r="AY257" s="176" t="s">
        <v>149</v>
      </c>
    </row>
    <row r="258" spans="2:65" s="10" customFormat="1" ht="14.4" customHeight="1">
      <c r="B258" s="169"/>
      <c r="C258" s="170"/>
      <c r="D258" s="170"/>
      <c r="E258" s="171" t="s">
        <v>5</v>
      </c>
      <c r="F258" s="245" t="s">
        <v>371</v>
      </c>
      <c r="G258" s="246"/>
      <c r="H258" s="246"/>
      <c r="I258" s="246"/>
      <c r="J258" s="170"/>
      <c r="K258" s="172">
        <v>31.5</v>
      </c>
      <c r="L258" s="170"/>
      <c r="M258" s="170"/>
      <c r="N258" s="170"/>
      <c r="O258" s="170"/>
      <c r="P258" s="170"/>
      <c r="Q258" s="170"/>
      <c r="R258" s="173"/>
      <c r="T258" s="174"/>
      <c r="U258" s="170"/>
      <c r="V258" s="170"/>
      <c r="W258" s="170"/>
      <c r="X258" s="170"/>
      <c r="Y258" s="170"/>
      <c r="Z258" s="170"/>
      <c r="AA258" s="175"/>
      <c r="AT258" s="176" t="s">
        <v>157</v>
      </c>
      <c r="AU258" s="176" t="s">
        <v>105</v>
      </c>
      <c r="AV258" s="10" t="s">
        <v>105</v>
      </c>
      <c r="AW258" s="10" t="s">
        <v>35</v>
      </c>
      <c r="AX258" s="10" t="s">
        <v>78</v>
      </c>
      <c r="AY258" s="176" t="s">
        <v>149</v>
      </c>
    </row>
    <row r="259" spans="2:65" s="11" customFormat="1" ht="14.4" customHeight="1">
      <c r="B259" s="177"/>
      <c r="C259" s="178"/>
      <c r="D259" s="178"/>
      <c r="E259" s="179" t="s">
        <v>5</v>
      </c>
      <c r="F259" s="247" t="s">
        <v>160</v>
      </c>
      <c r="G259" s="248"/>
      <c r="H259" s="248"/>
      <c r="I259" s="248"/>
      <c r="J259" s="178"/>
      <c r="K259" s="180">
        <v>150.78</v>
      </c>
      <c r="L259" s="178"/>
      <c r="M259" s="178"/>
      <c r="N259" s="178"/>
      <c r="O259" s="178"/>
      <c r="P259" s="178"/>
      <c r="Q259" s="178"/>
      <c r="R259" s="181"/>
      <c r="T259" s="182"/>
      <c r="U259" s="178"/>
      <c r="V259" s="178"/>
      <c r="W259" s="178"/>
      <c r="X259" s="178"/>
      <c r="Y259" s="178"/>
      <c r="Z259" s="178"/>
      <c r="AA259" s="183"/>
      <c r="AT259" s="184" t="s">
        <v>157</v>
      </c>
      <c r="AU259" s="184" t="s">
        <v>105</v>
      </c>
      <c r="AV259" s="11" t="s">
        <v>154</v>
      </c>
      <c r="AW259" s="11" t="s">
        <v>35</v>
      </c>
      <c r="AX259" s="11" t="s">
        <v>86</v>
      </c>
      <c r="AY259" s="184" t="s">
        <v>149</v>
      </c>
    </row>
    <row r="260" spans="2:65" s="1" customFormat="1" ht="22.8" customHeight="1">
      <c r="B260" s="133"/>
      <c r="C260" s="162" t="s">
        <v>372</v>
      </c>
      <c r="D260" s="162" t="s">
        <v>150</v>
      </c>
      <c r="E260" s="163" t="s">
        <v>373</v>
      </c>
      <c r="F260" s="249" t="s">
        <v>374</v>
      </c>
      <c r="G260" s="249"/>
      <c r="H260" s="249"/>
      <c r="I260" s="249"/>
      <c r="J260" s="164" t="s">
        <v>153</v>
      </c>
      <c r="K260" s="165">
        <v>571.57000000000005</v>
      </c>
      <c r="L260" s="250">
        <v>0</v>
      </c>
      <c r="M260" s="250"/>
      <c r="N260" s="251">
        <f>ROUND(L260*K260,2)</f>
        <v>0</v>
      </c>
      <c r="O260" s="251"/>
      <c r="P260" s="251"/>
      <c r="Q260" s="251"/>
      <c r="R260" s="136"/>
      <c r="T260" s="166" t="s">
        <v>5</v>
      </c>
      <c r="U260" s="45" t="s">
        <v>43</v>
      </c>
      <c r="V260" s="37"/>
      <c r="W260" s="167">
        <f>V260*K260</f>
        <v>0</v>
      </c>
      <c r="X260" s="167">
        <v>1E-3</v>
      </c>
      <c r="Y260" s="167">
        <f>X260*K260</f>
        <v>0.57157000000000002</v>
      </c>
      <c r="Z260" s="167">
        <v>3.1E-4</v>
      </c>
      <c r="AA260" s="168">
        <f>Z260*K260</f>
        <v>0.1771867</v>
      </c>
      <c r="AR260" s="20" t="s">
        <v>234</v>
      </c>
      <c r="AT260" s="20" t="s">
        <v>150</v>
      </c>
      <c r="AU260" s="20" t="s">
        <v>105</v>
      </c>
      <c r="AY260" s="20" t="s">
        <v>149</v>
      </c>
      <c r="BE260" s="107">
        <f>IF(U260="základní",N260,0)</f>
        <v>0</v>
      </c>
      <c r="BF260" s="107">
        <f>IF(U260="snížená",N260,0)</f>
        <v>0</v>
      </c>
      <c r="BG260" s="107">
        <f>IF(U260="zákl. přenesená",N260,0)</f>
        <v>0</v>
      </c>
      <c r="BH260" s="107">
        <f>IF(U260="sníž. přenesená",N260,0)</f>
        <v>0</v>
      </c>
      <c r="BI260" s="107">
        <f>IF(U260="nulová",N260,0)</f>
        <v>0</v>
      </c>
      <c r="BJ260" s="20" t="s">
        <v>86</v>
      </c>
      <c r="BK260" s="107">
        <f>ROUND(L260*K260,2)</f>
        <v>0</v>
      </c>
      <c r="BL260" s="20" t="s">
        <v>234</v>
      </c>
      <c r="BM260" s="20" t="s">
        <v>375</v>
      </c>
    </row>
    <row r="261" spans="2:65" s="10" customFormat="1" ht="14.4" customHeight="1">
      <c r="B261" s="169"/>
      <c r="C261" s="170"/>
      <c r="D261" s="170"/>
      <c r="E261" s="171" t="s">
        <v>5</v>
      </c>
      <c r="F261" s="252" t="s">
        <v>156</v>
      </c>
      <c r="G261" s="253"/>
      <c r="H261" s="253"/>
      <c r="I261" s="253"/>
      <c r="J261" s="170"/>
      <c r="K261" s="172">
        <v>571.57000000000005</v>
      </c>
      <c r="L261" s="170"/>
      <c r="M261" s="170"/>
      <c r="N261" s="170"/>
      <c r="O261" s="170"/>
      <c r="P261" s="170"/>
      <c r="Q261" s="170"/>
      <c r="R261" s="173"/>
      <c r="T261" s="174"/>
      <c r="U261" s="170"/>
      <c r="V261" s="170"/>
      <c r="W261" s="170"/>
      <c r="X261" s="170"/>
      <c r="Y261" s="170"/>
      <c r="Z261" s="170"/>
      <c r="AA261" s="175"/>
      <c r="AT261" s="176" t="s">
        <v>157</v>
      </c>
      <c r="AU261" s="176" t="s">
        <v>105</v>
      </c>
      <c r="AV261" s="10" t="s">
        <v>105</v>
      </c>
      <c r="AW261" s="10" t="s">
        <v>35</v>
      </c>
      <c r="AX261" s="10" t="s">
        <v>78</v>
      </c>
      <c r="AY261" s="176" t="s">
        <v>149</v>
      </c>
    </row>
    <row r="262" spans="2:65" s="11" customFormat="1" ht="14.4" customHeight="1">
      <c r="B262" s="177"/>
      <c r="C262" s="178"/>
      <c r="D262" s="178"/>
      <c r="E262" s="179" t="s">
        <v>5</v>
      </c>
      <c r="F262" s="247" t="s">
        <v>160</v>
      </c>
      <c r="G262" s="248"/>
      <c r="H262" s="248"/>
      <c r="I262" s="248"/>
      <c r="J262" s="178"/>
      <c r="K262" s="180">
        <v>571.57000000000005</v>
      </c>
      <c r="L262" s="178"/>
      <c r="M262" s="178"/>
      <c r="N262" s="178"/>
      <c r="O262" s="178"/>
      <c r="P262" s="178"/>
      <c r="Q262" s="178"/>
      <c r="R262" s="181"/>
      <c r="T262" s="182"/>
      <c r="U262" s="178"/>
      <c r="V262" s="178"/>
      <c r="W262" s="178"/>
      <c r="X262" s="178"/>
      <c r="Y262" s="178"/>
      <c r="Z262" s="178"/>
      <c r="AA262" s="183"/>
      <c r="AT262" s="184" t="s">
        <v>157</v>
      </c>
      <c r="AU262" s="184" t="s">
        <v>105</v>
      </c>
      <c r="AV262" s="11" t="s">
        <v>154</v>
      </c>
      <c r="AW262" s="11" t="s">
        <v>35</v>
      </c>
      <c r="AX262" s="11" t="s">
        <v>86</v>
      </c>
      <c r="AY262" s="184" t="s">
        <v>149</v>
      </c>
    </row>
    <row r="263" spans="2:65" s="1" customFormat="1" ht="34.200000000000003" customHeight="1">
      <c r="B263" s="133"/>
      <c r="C263" s="162" t="s">
        <v>376</v>
      </c>
      <c r="D263" s="162" t="s">
        <v>150</v>
      </c>
      <c r="E263" s="163" t="s">
        <v>377</v>
      </c>
      <c r="F263" s="249" t="s">
        <v>378</v>
      </c>
      <c r="G263" s="249"/>
      <c r="H263" s="249"/>
      <c r="I263" s="249"/>
      <c r="J263" s="164" t="s">
        <v>153</v>
      </c>
      <c r="K263" s="165">
        <v>150.78</v>
      </c>
      <c r="L263" s="250">
        <v>0</v>
      </c>
      <c r="M263" s="250"/>
      <c r="N263" s="251">
        <f>ROUND(L263*K263,2)</f>
        <v>0</v>
      </c>
      <c r="O263" s="251"/>
      <c r="P263" s="251"/>
      <c r="Q263" s="251"/>
      <c r="R263" s="136"/>
      <c r="T263" s="166" t="s">
        <v>5</v>
      </c>
      <c r="U263" s="45" t="s">
        <v>43</v>
      </c>
      <c r="V263" s="37"/>
      <c r="W263" s="167">
        <f>V263*K263</f>
        <v>0</v>
      </c>
      <c r="X263" s="167">
        <v>2.0000000000000001E-4</v>
      </c>
      <c r="Y263" s="167">
        <f>X263*K263</f>
        <v>3.0156000000000002E-2</v>
      </c>
      <c r="Z263" s="167">
        <v>0</v>
      </c>
      <c r="AA263" s="168">
        <f>Z263*K263</f>
        <v>0</v>
      </c>
      <c r="AR263" s="20" t="s">
        <v>234</v>
      </c>
      <c r="AT263" s="20" t="s">
        <v>150</v>
      </c>
      <c r="AU263" s="20" t="s">
        <v>105</v>
      </c>
      <c r="AY263" s="20" t="s">
        <v>149</v>
      </c>
      <c r="BE263" s="107">
        <f>IF(U263="základní",N263,0)</f>
        <v>0</v>
      </c>
      <c r="BF263" s="107">
        <f>IF(U263="snížená",N263,0)</f>
        <v>0</v>
      </c>
      <c r="BG263" s="107">
        <f>IF(U263="zákl. přenesená",N263,0)</f>
        <v>0</v>
      </c>
      <c r="BH263" s="107">
        <f>IF(U263="sníž. přenesená",N263,0)</f>
        <v>0</v>
      </c>
      <c r="BI263" s="107">
        <f>IF(U263="nulová",N263,0)</f>
        <v>0</v>
      </c>
      <c r="BJ263" s="20" t="s">
        <v>86</v>
      </c>
      <c r="BK263" s="107">
        <f>ROUND(L263*K263,2)</f>
        <v>0</v>
      </c>
      <c r="BL263" s="20" t="s">
        <v>234</v>
      </c>
      <c r="BM263" s="20" t="s">
        <v>379</v>
      </c>
    </row>
    <row r="264" spans="2:65" s="10" customFormat="1" ht="14.4" customHeight="1">
      <c r="B264" s="169"/>
      <c r="C264" s="170"/>
      <c r="D264" s="170"/>
      <c r="E264" s="171" t="s">
        <v>5</v>
      </c>
      <c r="F264" s="252" t="s">
        <v>158</v>
      </c>
      <c r="G264" s="253"/>
      <c r="H264" s="253"/>
      <c r="I264" s="253"/>
      <c r="J264" s="170"/>
      <c r="K264" s="172">
        <v>39.840000000000003</v>
      </c>
      <c r="L264" s="170"/>
      <c r="M264" s="170"/>
      <c r="N264" s="170"/>
      <c r="O264" s="170"/>
      <c r="P264" s="170"/>
      <c r="Q264" s="170"/>
      <c r="R264" s="173"/>
      <c r="T264" s="174"/>
      <c r="U264" s="170"/>
      <c r="V264" s="170"/>
      <c r="W264" s="170"/>
      <c r="X264" s="170"/>
      <c r="Y264" s="170"/>
      <c r="Z264" s="170"/>
      <c r="AA264" s="175"/>
      <c r="AT264" s="176" t="s">
        <v>157</v>
      </c>
      <c r="AU264" s="176" t="s">
        <v>105</v>
      </c>
      <c r="AV264" s="10" t="s">
        <v>105</v>
      </c>
      <c r="AW264" s="10" t="s">
        <v>35</v>
      </c>
      <c r="AX264" s="10" t="s">
        <v>78</v>
      </c>
      <c r="AY264" s="176" t="s">
        <v>149</v>
      </c>
    </row>
    <row r="265" spans="2:65" s="10" customFormat="1" ht="14.4" customHeight="1">
      <c r="B265" s="169"/>
      <c r="C265" s="170"/>
      <c r="D265" s="170"/>
      <c r="E265" s="171" t="s">
        <v>5</v>
      </c>
      <c r="F265" s="245" t="s">
        <v>214</v>
      </c>
      <c r="G265" s="246"/>
      <c r="H265" s="246"/>
      <c r="I265" s="246"/>
      <c r="J265" s="170"/>
      <c r="K265" s="172">
        <v>13.75</v>
      </c>
      <c r="L265" s="170"/>
      <c r="M265" s="170"/>
      <c r="N265" s="170"/>
      <c r="O265" s="170"/>
      <c r="P265" s="170"/>
      <c r="Q265" s="170"/>
      <c r="R265" s="173"/>
      <c r="T265" s="174"/>
      <c r="U265" s="170"/>
      <c r="V265" s="170"/>
      <c r="W265" s="170"/>
      <c r="X265" s="170"/>
      <c r="Y265" s="170"/>
      <c r="Z265" s="170"/>
      <c r="AA265" s="175"/>
      <c r="AT265" s="176" t="s">
        <v>157</v>
      </c>
      <c r="AU265" s="176" t="s">
        <v>105</v>
      </c>
      <c r="AV265" s="10" t="s">
        <v>105</v>
      </c>
      <c r="AW265" s="10" t="s">
        <v>35</v>
      </c>
      <c r="AX265" s="10" t="s">
        <v>78</v>
      </c>
      <c r="AY265" s="176" t="s">
        <v>149</v>
      </c>
    </row>
    <row r="266" spans="2:65" s="10" customFormat="1" ht="14.4" customHeight="1">
      <c r="B266" s="169"/>
      <c r="C266" s="170"/>
      <c r="D266" s="170"/>
      <c r="E266" s="171" t="s">
        <v>5</v>
      </c>
      <c r="F266" s="245" t="s">
        <v>159</v>
      </c>
      <c r="G266" s="246"/>
      <c r="H266" s="246"/>
      <c r="I266" s="246"/>
      <c r="J266" s="170"/>
      <c r="K266" s="172">
        <v>65.69</v>
      </c>
      <c r="L266" s="170"/>
      <c r="M266" s="170"/>
      <c r="N266" s="170"/>
      <c r="O266" s="170"/>
      <c r="P266" s="170"/>
      <c r="Q266" s="170"/>
      <c r="R266" s="173"/>
      <c r="T266" s="174"/>
      <c r="U266" s="170"/>
      <c r="V266" s="170"/>
      <c r="W266" s="170"/>
      <c r="X266" s="170"/>
      <c r="Y266" s="170"/>
      <c r="Z266" s="170"/>
      <c r="AA266" s="175"/>
      <c r="AT266" s="176" t="s">
        <v>157</v>
      </c>
      <c r="AU266" s="176" t="s">
        <v>105</v>
      </c>
      <c r="AV266" s="10" t="s">
        <v>105</v>
      </c>
      <c r="AW266" s="10" t="s">
        <v>35</v>
      </c>
      <c r="AX266" s="10" t="s">
        <v>78</v>
      </c>
      <c r="AY266" s="176" t="s">
        <v>149</v>
      </c>
    </row>
    <row r="267" spans="2:65" s="10" customFormat="1" ht="14.4" customHeight="1">
      <c r="B267" s="169"/>
      <c r="C267" s="170"/>
      <c r="D267" s="170"/>
      <c r="E267" s="171" t="s">
        <v>5</v>
      </c>
      <c r="F267" s="245" t="s">
        <v>371</v>
      </c>
      <c r="G267" s="246"/>
      <c r="H267" s="246"/>
      <c r="I267" s="246"/>
      <c r="J267" s="170"/>
      <c r="K267" s="172">
        <v>31.5</v>
      </c>
      <c r="L267" s="170"/>
      <c r="M267" s="170"/>
      <c r="N267" s="170"/>
      <c r="O267" s="170"/>
      <c r="P267" s="170"/>
      <c r="Q267" s="170"/>
      <c r="R267" s="173"/>
      <c r="T267" s="174"/>
      <c r="U267" s="170"/>
      <c r="V267" s="170"/>
      <c r="W267" s="170"/>
      <c r="X267" s="170"/>
      <c r="Y267" s="170"/>
      <c r="Z267" s="170"/>
      <c r="AA267" s="175"/>
      <c r="AT267" s="176" t="s">
        <v>157</v>
      </c>
      <c r="AU267" s="176" t="s">
        <v>105</v>
      </c>
      <c r="AV267" s="10" t="s">
        <v>105</v>
      </c>
      <c r="AW267" s="10" t="s">
        <v>35</v>
      </c>
      <c r="AX267" s="10" t="s">
        <v>78</v>
      </c>
      <c r="AY267" s="176" t="s">
        <v>149</v>
      </c>
    </row>
    <row r="268" spans="2:65" s="11" customFormat="1" ht="14.4" customHeight="1">
      <c r="B268" s="177"/>
      <c r="C268" s="178"/>
      <c r="D268" s="178"/>
      <c r="E268" s="179" t="s">
        <v>5</v>
      </c>
      <c r="F268" s="247" t="s">
        <v>160</v>
      </c>
      <c r="G268" s="248"/>
      <c r="H268" s="248"/>
      <c r="I268" s="248"/>
      <c r="J268" s="178"/>
      <c r="K268" s="180">
        <v>150.78</v>
      </c>
      <c r="L268" s="178"/>
      <c r="M268" s="178"/>
      <c r="N268" s="178"/>
      <c r="O268" s="178"/>
      <c r="P268" s="178"/>
      <c r="Q268" s="178"/>
      <c r="R268" s="181"/>
      <c r="T268" s="182"/>
      <c r="U268" s="178"/>
      <c r="V268" s="178"/>
      <c r="W268" s="178"/>
      <c r="X268" s="178"/>
      <c r="Y268" s="178"/>
      <c r="Z268" s="178"/>
      <c r="AA268" s="183"/>
      <c r="AT268" s="184" t="s">
        <v>157</v>
      </c>
      <c r="AU268" s="184" t="s">
        <v>105</v>
      </c>
      <c r="AV268" s="11" t="s">
        <v>154</v>
      </c>
      <c r="AW268" s="11" t="s">
        <v>35</v>
      </c>
      <c r="AX268" s="11" t="s">
        <v>86</v>
      </c>
      <c r="AY268" s="184" t="s">
        <v>149</v>
      </c>
    </row>
    <row r="269" spans="2:65" s="1" customFormat="1" ht="34.200000000000003" customHeight="1">
      <c r="B269" s="133"/>
      <c r="C269" s="162" t="s">
        <v>380</v>
      </c>
      <c r="D269" s="162" t="s">
        <v>150</v>
      </c>
      <c r="E269" s="163" t="s">
        <v>381</v>
      </c>
      <c r="F269" s="249" t="s">
        <v>382</v>
      </c>
      <c r="G269" s="249"/>
      <c r="H269" s="249"/>
      <c r="I269" s="249"/>
      <c r="J269" s="164" t="s">
        <v>153</v>
      </c>
      <c r="K269" s="165">
        <v>571.57000000000005</v>
      </c>
      <c r="L269" s="250">
        <v>0</v>
      </c>
      <c r="M269" s="250"/>
      <c r="N269" s="251">
        <f>ROUND(L269*K269,2)</f>
        <v>0</v>
      </c>
      <c r="O269" s="251"/>
      <c r="P269" s="251"/>
      <c r="Q269" s="251"/>
      <c r="R269" s="136"/>
      <c r="T269" s="166" t="s">
        <v>5</v>
      </c>
      <c r="U269" s="45" t="s">
        <v>43</v>
      </c>
      <c r="V269" s="37"/>
      <c r="W269" s="167">
        <f>V269*K269</f>
        <v>0</v>
      </c>
      <c r="X269" s="167">
        <v>2.0000000000000001E-4</v>
      </c>
      <c r="Y269" s="167">
        <f>X269*K269</f>
        <v>0.11431400000000001</v>
      </c>
      <c r="Z269" s="167">
        <v>0</v>
      </c>
      <c r="AA269" s="168">
        <f>Z269*K269</f>
        <v>0</v>
      </c>
      <c r="AR269" s="20" t="s">
        <v>234</v>
      </c>
      <c r="AT269" s="20" t="s">
        <v>150</v>
      </c>
      <c r="AU269" s="20" t="s">
        <v>105</v>
      </c>
      <c r="AY269" s="20" t="s">
        <v>149</v>
      </c>
      <c r="BE269" s="107">
        <f>IF(U269="základní",N269,0)</f>
        <v>0</v>
      </c>
      <c r="BF269" s="107">
        <f>IF(U269="snížená",N269,0)</f>
        <v>0</v>
      </c>
      <c r="BG269" s="107">
        <f>IF(U269="zákl. přenesená",N269,0)</f>
        <v>0</v>
      </c>
      <c r="BH269" s="107">
        <f>IF(U269="sníž. přenesená",N269,0)</f>
        <v>0</v>
      </c>
      <c r="BI269" s="107">
        <f>IF(U269="nulová",N269,0)</f>
        <v>0</v>
      </c>
      <c r="BJ269" s="20" t="s">
        <v>86</v>
      </c>
      <c r="BK269" s="107">
        <f>ROUND(L269*K269,2)</f>
        <v>0</v>
      </c>
      <c r="BL269" s="20" t="s">
        <v>234</v>
      </c>
      <c r="BM269" s="20" t="s">
        <v>383</v>
      </c>
    </row>
    <row r="270" spans="2:65" s="10" customFormat="1" ht="14.4" customHeight="1">
      <c r="B270" s="169"/>
      <c r="C270" s="170"/>
      <c r="D270" s="170"/>
      <c r="E270" s="171" t="s">
        <v>5</v>
      </c>
      <c r="F270" s="252" t="s">
        <v>156</v>
      </c>
      <c r="G270" s="253"/>
      <c r="H270" s="253"/>
      <c r="I270" s="253"/>
      <c r="J270" s="170"/>
      <c r="K270" s="172">
        <v>571.57000000000005</v>
      </c>
      <c r="L270" s="170"/>
      <c r="M270" s="170"/>
      <c r="N270" s="170"/>
      <c r="O270" s="170"/>
      <c r="P270" s="170"/>
      <c r="Q270" s="170"/>
      <c r="R270" s="173"/>
      <c r="T270" s="174"/>
      <c r="U270" s="170"/>
      <c r="V270" s="170"/>
      <c r="W270" s="170"/>
      <c r="X270" s="170"/>
      <c r="Y270" s="170"/>
      <c r="Z270" s="170"/>
      <c r="AA270" s="175"/>
      <c r="AT270" s="176" t="s">
        <v>157</v>
      </c>
      <c r="AU270" s="176" t="s">
        <v>105</v>
      </c>
      <c r="AV270" s="10" t="s">
        <v>105</v>
      </c>
      <c r="AW270" s="10" t="s">
        <v>35</v>
      </c>
      <c r="AX270" s="10" t="s">
        <v>78</v>
      </c>
      <c r="AY270" s="176" t="s">
        <v>149</v>
      </c>
    </row>
    <row r="271" spans="2:65" s="11" customFormat="1" ht="14.4" customHeight="1">
      <c r="B271" s="177"/>
      <c r="C271" s="178"/>
      <c r="D271" s="178"/>
      <c r="E271" s="179" t="s">
        <v>5</v>
      </c>
      <c r="F271" s="247" t="s">
        <v>160</v>
      </c>
      <c r="G271" s="248"/>
      <c r="H271" s="248"/>
      <c r="I271" s="248"/>
      <c r="J271" s="178"/>
      <c r="K271" s="180">
        <v>571.57000000000005</v>
      </c>
      <c r="L271" s="178"/>
      <c r="M271" s="178"/>
      <c r="N271" s="178"/>
      <c r="O271" s="178"/>
      <c r="P271" s="178"/>
      <c r="Q271" s="178"/>
      <c r="R271" s="181"/>
      <c r="T271" s="182"/>
      <c r="U271" s="178"/>
      <c r="V271" s="178"/>
      <c r="W271" s="178"/>
      <c r="X271" s="178"/>
      <c r="Y271" s="178"/>
      <c r="Z271" s="178"/>
      <c r="AA271" s="183"/>
      <c r="AT271" s="184" t="s">
        <v>157</v>
      </c>
      <c r="AU271" s="184" t="s">
        <v>105</v>
      </c>
      <c r="AV271" s="11" t="s">
        <v>154</v>
      </c>
      <c r="AW271" s="11" t="s">
        <v>35</v>
      </c>
      <c r="AX271" s="11" t="s">
        <v>86</v>
      </c>
      <c r="AY271" s="184" t="s">
        <v>149</v>
      </c>
    </row>
    <row r="272" spans="2:65" s="1" customFormat="1" ht="34.200000000000003" customHeight="1">
      <c r="B272" s="133"/>
      <c r="C272" s="162" t="s">
        <v>384</v>
      </c>
      <c r="D272" s="162" t="s">
        <v>150</v>
      </c>
      <c r="E272" s="163" t="s">
        <v>385</v>
      </c>
      <c r="F272" s="249" t="s">
        <v>386</v>
      </c>
      <c r="G272" s="249"/>
      <c r="H272" s="249"/>
      <c r="I272" s="249"/>
      <c r="J272" s="164" t="s">
        <v>153</v>
      </c>
      <c r="K272" s="165">
        <v>150.78</v>
      </c>
      <c r="L272" s="250">
        <v>0</v>
      </c>
      <c r="M272" s="250"/>
      <c r="N272" s="251">
        <f>ROUND(L272*K272,2)</f>
        <v>0</v>
      </c>
      <c r="O272" s="251"/>
      <c r="P272" s="251"/>
      <c r="Q272" s="251"/>
      <c r="R272" s="136"/>
      <c r="T272" s="166" t="s">
        <v>5</v>
      </c>
      <c r="U272" s="45" t="s">
        <v>43</v>
      </c>
      <c r="V272" s="37"/>
      <c r="W272" s="167">
        <f>V272*K272</f>
        <v>0</v>
      </c>
      <c r="X272" s="167">
        <v>2.5999999999999998E-4</v>
      </c>
      <c r="Y272" s="167">
        <f>X272*K272</f>
        <v>3.9202799999999996E-2</v>
      </c>
      <c r="Z272" s="167">
        <v>0</v>
      </c>
      <c r="AA272" s="168">
        <f>Z272*K272</f>
        <v>0</v>
      </c>
      <c r="AR272" s="20" t="s">
        <v>234</v>
      </c>
      <c r="AT272" s="20" t="s">
        <v>150</v>
      </c>
      <c r="AU272" s="20" t="s">
        <v>105</v>
      </c>
      <c r="AY272" s="20" t="s">
        <v>149</v>
      </c>
      <c r="BE272" s="107">
        <f>IF(U272="základní",N272,0)</f>
        <v>0</v>
      </c>
      <c r="BF272" s="107">
        <f>IF(U272="snížená",N272,0)</f>
        <v>0</v>
      </c>
      <c r="BG272" s="107">
        <f>IF(U272="zákl. přenesená",N272,0)</f>
        <v>0</v>
      </c>
      <c r="BH272" s="107">
        <f>IF(U272="sníž. přenesená",N272,0)</f>
        <v>0</v>
      </c>
      <c r="BI272" s="107">
        <f>IF(U272="nulová",N272,0)</f>
        <v>0</v>
      </c>
      <c r="BJ272" s="20" t="s">
        <v>86</v>
      </c>
      <c r="BK272" s="107">
        <f>ROUND(L272*K272,2)</f>
        <v>0</v>
      </c>
      <c r="BL272" s="20" t="s">
        <v>234</v>
      </c>
      <c r="BM272" s="20" t="s">
        <v>387</v>
      </c>
    </row>
    <row r="273" spans="2:65" s="10" customFormat="1" ht="14.4" customHeight="1">
      <c r="B273" s="169"/>
      <c r="C273" s="170"/>
      <c r="D273" s="170"/>
      <c r="E273" s="171" t="s">
        <v>5</v>
      </c>
      <c r="F273" s="252" t="s">
        <v>158</v>
      </c>
      <c r="G273" s="253"/>
      <c r="H273" s="253"/>
      <c r="I273" s="253"/>
      <c r="J273" s="170"/>
      <c r="K273" s="172">
        <v>39.840000000000003</v>
      </c>
      <c r="L273" s="170"/>
      <c r="M273" s="170"/>
      <c r="N273" s="170"/>
      <c r="O273" s="170"/>
      <c r="P273" s="170"/>
      <c r="Q273" s="170"/>
      <c r="R273" s="173"/>
      <c r="T273" s="174"/>
      <c r="U273" s="170"/>
      <c r="V273" s="170"/>
      <c r="W273" s="170"/>
      <c r="X273" s="170"/>
      <c r="Y273" s="170"/>
      <c r="Z273" s="170"/>
      <c r="AA273" s="175"/>
      <c r="AT273" s="176" t="s">
        <v>157</v>
      </c>
      <c r="AU273" s="176" t="s">
        <v>105</v>
      </c>
      <c r="AV273" s="10" t="s">
        <v>105</v>
      </c>
      <c r="AW273" s="10" t="s">
        <v>35</v>
      </c>
      <c r="AX273" s="10" t="s">
        <v>78</v>
      </c>
      <c r="AY273" s="176" t="s">
        <v>149</v>
      </c>
    </row>
    <row r="274" spans="2:65" s="10" customFormat="1" ht="14.4" customHeight="1">
      <c r="B274" s="169"/>
      <c r="C274" s="170"/>
      <c r="D274" s="170"/>
      <c r="E274" s="171" t="s">
        <v>5</v>
      </c>
      <c r="F274" s="245" t="s">
        <v>214</v>
      </c>
      <c r="G274" s="246"/>
      <c r="H274" s="246"/>
      <c r="I274" s="246"/>
      <c r="J274" s="170"/>
      <c r="K274" s="172">
        <v>13.75</v>
      </c>
      <c r="L274" s="170"/>
      <c r="M274" s="170"/>
      <c r="N274" s="170"/>
      <c r="O274" s="170"/>
      <c r="P274" s="170"/>
      <c r="Q274" s="170"/>
      <c r="R274" s="173"/>
      <c r="T274" s="174"/>
      <c r="U274" s="170"/>
      <c r="V274" s="170"/>
      <c r="W274" s="170"/>
      <c r="X274" s="170"/>
      <c r="Y274" s="170"/>
      <c r="Z274" s="170"/>
      <c r="AA274" s="175"/>
      <c r="AT274" s="176" t="s">
        <v>157</v>
      </c>
      <c r="AU274" s="176" t="s">
        <v>105</v>
      </c>
      <c r="AV274" s="10" t="s">
        <v>105</v>
      </c>
      <c r="AW274" s="10" t="s">
        <v>35</v>
      </c>
      <c r="AX274" s="10" t="s">
        <v>78</v>
      </c>
      <c r="AY274" s="176" t="s">
        <v>149</v>
      </c>
    </row>
    <row r="275" spans="2:65" s="10" customFormat="1" ht="14.4" customHeight="1">
      <c r="B275" s="169"/>
      <c r="C275" s="170"/>
      <c r="D275" s="170"/>
      <c r="E275" s="171" t="s">
        <v>5</v>
      </c>
      <c r="F275" s="245" t="s">
        <v>159</v>
      </c>
      <c r="G275" s="246"/>
      <c r="H275" s="246"/>
      <c r="I275" s="246"/>
      <c r="J275" s="170"/>
      <c r="K275" s="172">
        <v>65.69</v>
      </c>
      <c r="L275" s="170"/>
      <c r="M275" s="170"/>
      <c r="N275" s="170"/>
      <c r="O275" s="170"/>
      <c r="P275" s="170"/>
      <c r="Q275" s="170"/>
      <c r="R275" s="173"/>
      <c r="T275" s="174"/>
      <c r="U275" s="170"/>
      <c r="V275" s="170"/>
      <c r="W275" s="170"/>
      <c r="X275" s="170"/>
      <c r="Y275" s="170"/>
      <c r="Z275" s="170"/>
      <c r="AA275" s="175"/>
      <c r="AT275" s="176" t="s">
        <v>157</v>
      </c>
      <c r="AU275" s="176" t="s">
        <v>105</v>
      </c>
      <c r="AV275" s="10" t="s">
        <v>105</v>
      </c>
      <c r="AW275" s="10" t="s">
        <v>35</v>
      </c>
      <c r="AX275" s="10" t="s">
        <v>78</v>
      </c>
      <c r="AY275" s="176" t="s">
        <v>149</v>
      </c>
    </row>
    <row r="276" spans="2:65" s="10" customFormat="1" ht="14.4" customHeight="1">
      <c r="B276" s="169"/>
      <c r="C276" s="170"/>
      <c r="D276" s="170"/>
      <c r="E276" s="171" t="s">
        <v>5</v>
      </c>
      <c r="F276" s="245" t="s">
        <v>371</v>
      </c>
      <c r="G276" s="246"/>
      <c r="H276" s="246"/>
      <c r="I276" s="246"/>
      <c r="J276" s="170"/>
      <c r="K276" s="172">
        <v>31.5</v>
      </c>
      <c r="L276" s="170"/>
      <c r="M276" s="170"/>
      <c r="N276" s="170"/>
      <c r="O276" s="170"/>
      <c r="P276" s="170"/>
      <c r="Q276" s="170"/>
      <c r="R276" s="173"/>
      <c r="T276" s="174"/>
      <c r="U276" s="170"/>
      <c r="V276" s="170"/>
      <c r="W276" s="170"/>
      <c r="X276" s="170"/>
      <c r="Y276" s="170"/>
      <c r="Z276" s="170"/>
      <c r="AA276" s="175"/>
      <c r="AT276" s="176" t="s">
        <v>157</v>
      </c>
      <c r="AU276" s="176" t="s">
        <v>105</v>
      </c>
      <c r="AV276" s="10" t="s">
        <v>105</v>
      </c>
      <c r="AW276" s="10" t="s">
        <v>35</v>
      </c>
      <c r="AX276" s="10" t="s">
        <v>78</v>
      </c>
      <c r="AY276" s="176" t="s">
        <v>149</v>
      </c>
    </row>
    <row r="277" spans="2:65" s="11" customFormat="1" ht="14.4" customHeight="1">
      <c r="B277" s="177"/>
      <c r="C277" s="178"/>
      <c r="D277" s="178"/>
      <c r="E277" s="179" t="s">
        <v>5</v>
      </c>
      <c r="F277" s="247" t="s">
        <v>160</v>
      </c>
      <c r="G277" s="248"/>
      <c r="H277" s="248"/>
      <c r="I277" s="248"/>
      <c r="J277" s="178"/>
      <c r="K277" s="180">
        <v>150.78</v>
      </c>
      <c r="L277" s="178"/>
      <c r="M277" s="178"/>
      <c r="N277" s="178"/>
      <c r="O277" s="178"/>
      <c r="P277" s="178"/>
      <c r="Q277" s="178"/>
      <c r="R277" s="181"/>
      <c r="T277" s="182"/>
      <c r="U277" s="178"/>
      <c r="V277" s="178"/>
      <c r="W277" s="178"/>
      <c r="X277" s="178"/>
      <c r="Y277" s="178"/>
      <c r="Z277" s="178"/>
      <c r="AA277" s="183"/>
      <c r="AT277" s="184" t="s">
        <v>157</v>
      </c>
      <c r="AU277" s="184" t="s">
        <v>105</v>
      </c>
      <c r="AV277" s="11" t="s">
        <v>154</v>
      </c>
      <c r="AW277" s="11" t="s">
        <v>35</v>
      </c>
      <c r="AX277" s="11" t="s">
        <v>86</v>
      </c>
      <c r="AY277" s="184" t="s">
        <v>149</v>
      </c>
    </row>
    <row r="278" spans="2:65" s="1" customFormat="1" ht="34.200000000000003" customHeight="1">
      <c r="B278" s="133"/>
      <c r="C278" s="162" t="s">
        <v>388</v>
      </c>
      <c r="D278" s="162" t="s">
        <v>150</v>
      </c>
      <c r="E278" s="163" t="s">
        <v>389</v>
      </c>
      <c r="F278" s="249" t="s">
        <v>390</v>
      </c>
      <c r="G278" s="249"/>
      <c r="H278" s="249"/>
      <c r="I278" s="249"/>
      <c r="J278" s="164" t="s">
        <v>153</v>
      </c>
      <c r="K278" s="165">
        <v>571.57000000000005</v>
      </c>
      <c r="L278" s="250">
        <v>0</v>
      </c>
      <c r="M278" s="250"/>
      <c r="N278" s="251">
        <f>ROUND(L278*K278,2)</f>
        <v>0</v>
      </c>
      <c r="O278" s="251"/>
      <c r="P278" s="251"/>
      <c r="Q278" s="251"/>
      <c r="R278" s="136"/>
      <c r="T278" s="166" t="s">
        <v>5</v>
      </c>
      <c r="U278" s="45" t="s">
        <v>43</v>
      </c>
      <c r="V278" s="37"/>
      <c r="W278" s="167">
        <f>V278*K278</f>
        <v>0</v>
      </c>
      <c r="X278" s="167">
        <v>2.5999999999999998E-4</v>
      </c>
      <c r="Y278" s="167">
        <f>X278*K278</f>
        <v>0.1486082</v>
      </c>
      <c r="Z278" s="167">
        <v>0</v>
      </c>
      <c r="AA278" s="168">
        <f>Z278*K278</f>
        <v>0</v>
      </c>
      <c r="AR278" s="20" t="s">
        <v>234</v>
      </c>
      <c r="AT278" s="20" t="s">
        <v>150</v>
      </c>
      <c r="AU278" s="20" t="s">
        <v>105</v>
      </c>
      <c r="AY278" s="20" t="s">
        <v>149</v>
      </c>
      <c r="BE278" s="107">
        <f>IF(U278="základní",N278,0)</f>
        <v>0</v>
      </c>
      <c r="BF278" s="107">
        <f>IF(U278="snížená",N278,0)</f>
        <v>0</v>
      </c>
      <c r="BG278" s="107">
        <f>IF(U278="zákl. přenesená",N278,0)</f>
        <v>0</v>
      </c>
      <c r="BH278" s="107">
        <f>IF(U278="sníž. přenesená",N278,0)</f>
        <v>0</v>
      </c>
      <c r="BI278" s="107">
        <f>IF(U278="nulová",N278,0)</f>
        <v>0</v>
      </c>
      <c r="BJ278" s="20" t="s">
        <v>86</v>
      </c>
      <c r="BK278" s="107">
        <f>ROUND(L278*K278,2)</f>
        <v>0</v>
      </c>
      <c r="BL278" s="20" t="s">
        <v>234</v>
      </c>
      <c r="BM278" s="20" t="s">
        <v>391</v>
      </c>
    </row>
    <row r="279" spans="2:65" s="10" customFormat="1" ht="14.4" customHeight="1">
      <c r="B279" s="169"/>
      <c r="C279" s="170"/>
      <c r="D279" s="170"/>
      <c r="E279" s="171" t="s">
        <v>5</v>
      </c>
      <c r="F279" s="252" t="s">
        <v>156</v>
      </c>
      <c r="G279" s="253"/>
      <c r="H279" s="253"/>
      <c r="I279" s="253"/>
      <c r="J279" s="170"/>
      <c r="K279" s="172">
        <v>571.57000000000005</v>
      </c>
      <c r="L279" s="170"/>
      <c r="M279" s="170"/>
      <c r="N279" s="170"/>
      <c r="O279" s="170"/>
      <c r="P279" s="170"/>
      <c r="Q279" s="170"/>
      <c r="R279" s="173"/>
      <c r="T279" s="174"/>
      <c r="U279" s="170"/>
      <c r="V279" s="170"/>
      <c r="W279" s="170"/>
      <c r="X279" s="170"/>
      <c r="Y279" s="170"/>
      <c r="Z279" s="170"/>
      <c r="AA279" s="175"/>
      <c r="AT279" s="176" t="s">
        <v>157</v>
      </c>
      <c r="AU279" s="176" t="s">
        <v>105</v>
      </c>
      <c r="AV279" s="10" t="s">
        <v>105</v>
      </c>
      <c r="AW279" s="10" t="s">
        <v>35</v>
      </c>
      <c r="AX279" s="10" t="s">
        <v>78</v>
      </c>
      <c r="AY279" s="176" t="s">
        <v>149</v>
      </c>
    </row>
    <row r="280" spans="2:65" s="11" customFormat="1" ht="14.4" customHeight="1">
      <c r="B280" s="177"/>
      <c r="C280" s="178"/>
      <c r="D280" s="178"/>
      <c r="E280" s="179" t="s">
        <v>5</v>
      </c>
      <c r="F280" s="247" t="s">
        <v>160</v>
      </c>
      <c r="G280" s="248"/>
      <c r="H280" s="248"/>
      <c r="I280" s="248"/>
      <c r="J280" s="178"/>
      <c r="K280" s="180">
        <v>571.57000000000005</v>
      </c>
      <c r="L280" s="178"/>
      <c r="M280" s="178"/>
      <c r="N280" s="178"/>
      <c r="O280" s="178"/>
      <c r="P280" s="178"/>
      <c r="Q280" s="178"/>
      <c r="R280" s="181"/>
      <c r="T280" s="182"/>
      <c r="U280" s="178"/>
      <c r="V280" s="178"/>
      <c r="W280" s="178"/>
      <c r="X280" s="178"/>
      <c r="Y280" s="178"/>
      <c r="Z280" s="178"/>
      <c r="AA280" s="183"/>
      <c r="AT280" s="184" t="s">
        <v>157</v>
      </c>
      <c r="AU280" s="184" t="s">
        <v>105</v>
      </c>
      <c r="AV280" s="11" t="s">
        <v>154</v>
      </c>
      <c r="AW280" s="11" t="s">
        <v>35</v>
      </c>
      <c r="AX280" s="11" t="s">
        <v>86</v>
      </c>
      <c r="AY280" s="184" t="s">
        <v>149</v>
      </c>
    </row>
    <row r="281" spans="2:65" s="1" customFormat="1" ht="49.95" customHeight="1">
      <c r="B281" s="36"/>
      <c r="C281" s="37"/>
      <c r="D281" s="153" t="s">
        <v>392</v>
      </c>
      <c r="E281" s="37"/>
      <c r="F281" s="37"/>
      <c r="G281" s="37"/>
      <c r="H281" s="37"/>
      <c r="I281" s="37"/>
      <c r="J281" s="37"/>
      <c r="K281" s="37"/>
      <c r="L281" s="37"/>
      <c r="M281" s="37"/>
      <c r="N281" s="243">
        <f>BK281</f>
        <v>0</v>
      </c>
      <c r="O281" s="244"/>
      <c r="P281" s="244"/>
      <c r="Q281" s="244"/>
      <c r="R281" s="38"/>
      <c r="T281" s="190"/>
      <c r="U281" s="57"/>
      <c r="V281" s="57"/>
      <c r="W281" s="57"/>
      <c r="X281" s="57"/>
      <c r="Y281" s="57"/>
      <c r="Z281" s="57"/>
      <c r="AA281" s="59"/>
      <c r="AT281" s="20" t="s">
        <v>77</v>
      </c>
      <c r="AU281" s="20" t="s">
        <v>78</v>
      </c>
      <c r="AY281" s="20" t="s">
        <v>393</v>
      </c>
      <c r="BK281" s="107">
        <v>0</v>
      </c>
    </row>
    <row r="282" spans="2:65" s="1" customFormat="1" ht="6.9" customHeight="1">
      <c r="B282" s="60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2"/>
    </row>
  </sheetData>
  <mergeCells count="33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N125:Q125"/>
    <mergeCell ref="N126:Q126"/>
    <mergeCell ref="N127:Q127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4:I164"/>
    <mergeCell ref="L164:M164"/>
    <mergeCell ref="N164:Q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L171:M171"/>
    <mergeCell ref="N171:Q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F192:I192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F199:I199"/>
    <mergeCell ref="F201:I201"/>
    <mergeCell ref="L201:M201"/>
    <mergeCell ref="N201:Q201"/>
    <mergeCell ref="F204:I204"/>
    <mergeCell ref="L204:M204"/>
    <mergeCell ref="N204:Q204"/>
    <mergeCell ref="F205:I205"/>
    <mergeCell ref="F206:I206"/>
    <mergeCell ref="F207:I207"/>
    <mergeCell ref="L207:M207"/>
    <mergeCell ref="N207:Q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F215:I215"/>
    <mergeCell ref="F216:I216"/>
    <mergeCell ref="L216:M216"/>
    <mergeCell ref="N216:Q216"/>
    <mergeCell ref="F217:I217"/>
    <mergeCell ref="F218:I218"/>
    <mergeCell ref="F220:I220"/>
    <mergeCell ref="L220:M220"/>
    <mergeCell ref="N220:Q220"/>
    <mergeCell ref="F229:I229"/>
    <mergeCell ref="F230:I230"/>
    <mergeCell ref="L230:M230"/>
    <mergeCell ref="N230:Q230"/>
    <mergeCell ref="F221:I221"/>
    <mergeCell ref="F222:I222"/>
    <mergeCell ref="F223:I223"/>
    <mergeCell ref="L223:M223"/>
    <mergeCell ref="N223:Q223"/>
    <mergeCell ref="F224:I224"/>
    <mergeCell ref="L224:M224"/>
    <mergeCell ref="N224:Q224"/>
    <mergeCell ref="F225:I225"/>
    <mergeCell ref="F238:I238"/>
    <mergeCell ref="L238:M238"/>
    <mergeCell ref="N238:Q238"/>
    <mergeCell ref="F239:I239"/>
    <mergeCell ref="F240:I240"/>
    <mergeCell ref="F241:I241"/>
    <mergeCell ref="L241:M241"/>
    <mergeCell ref="N241:Q241"/>
    <mergeCell ref="F242:I242"/>
    <mergeCell ref="F243:I243"/>
    <mergeCell ref="F244:I244"/>
    <mergeCell ref="L244:M244"/>
    <mergeCell ref="N244:Q244"/>
    <mergeCell ref="F245:I245"/>
    <mergeCell ref="F246:I246"/>
    <mergeCell ref="F247:I247"/>
    <mergeCell ref="L247:M247"/>
    <mergeCell ref="N247:Q247"/>
    <mergeCell ref="L260:M260"/>
    <mergeCell ref="N260:Q260"/>
    <mergeCell ref="F261:I261"/>
    <mergeCell ref="F248:I248"/>
    <mergeCell ref="F249:I249"/>
    <mergeCell ref="F250:I250"/>
    <mergeCell ref="L250:M250"/>
    <mergeCell ref="N250:Q250"/>
    <mergeCell ref="F251:I251"/>
    <mergeCell ref="F252:I252"/>
    <mergeCell ref="F254:I254"/>
    <mergeCell ref="L254:M254"/>
    <mergeCell ref="N254:Q254"/>
    <mergeCell ref="F264:I264"/>
    <mergeCell ref="F265:I265"/>
    <mergeCell ref="F266:I266"/>
    <mergeCell ref="F267:I267"/>
    <mergeCell ref="F268:I268"/>
    <mergeCell ref="F255:I255"/>
    <mergeCell ref="F256:I256"/>
    <mergeCell ref="F257:I257"/>
    <mergeCell ref="F258:I258"/>
    <mergeCell ref="F259:I259"/>
    <mergeCell ref="F260:I260"/>
    <mergeCell ref="N253:Q253"/>
    <mergeCell ref="N281:Q281"/>
    <mergeCell ref="F274:I274"/>
    <mergeCell ref="F275:I275"/>
    <mergeCell ref="F276:I276"/>
    <mergeCell ref="F277:I277"/>
    <mergeCell ref="F278:I278"/>
    <mergeCell ref="L278:M278"/>
    <mergeCell ref="N278:Q278"/>
    <mergeCell ref="F279:I279"/>
    <mergeCell ref="F280:I280"/>
    <mergeCell ref="F269:I269"/>
    <mergeCell ref="L269:M269"/>
    <mergeCell ref="N269:Q269"/>
    <mergeCell ref="F270:I270"/>
    <mergeCell ref="F271:I271"/>
    <mergeCell ref="F272:I272"/>
    <mergeCell ref="L272:M272"/>
    <mergeCell ref="N272:Q272"/>
    <mergeCell ref="F273:I273"/>
    <mergeCell ref="F262:I262"/>
    <mergeCell ref="F263:I263"/>
    <mergeCell ref="L263:M263"/>
    <mergeCell ref="N263:Q263"/>
    <mergeCell ref="H1:K1"/>
    <mergeCell ref="S2:AC2"/>
    <mergeCell ref="N163:Q163"/>
    <mergeCell ref="N193:Q193"/>
    <mergeCell ref="N200:Q200"/>
    <mergeCell ref="N202:Q202"/>
    <mergeCell ref="N203:Q203"/>
    <mergeCell ref="N219:Q219"/>
    <mergeCell ref="N237:Q237"/>
    <mergeCell ref="F231:I231"/>
    <mergeCell ref="F232:I232"/>
    <mergeCell ref="F233:I233"/>
    <mergeCell ref="L233:M233"/>
    <mergeCell ref="N233:Q233"/>
    <mergeCell ref="F234:I234"/>
    <mergeCell ref="F235:I235"/>
    <mergeCell ref="F236:I236"/>
    <mergeCell ref="L236:M236"/>
    <mergeCell ref="N236:Q236"/>
    <mergeCell ref="F226:I226"/>
    <mergeCell ref="F227:I227"/>
    <mergeCell ref="L227:M227"/>
    <mergeCell ref="N227:Q227"/>
    <mergeCell ref="F228:I228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4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100</v>
      </c>
      <c r="G1" s="15"/>
      <c r="H1" s="236" t="s">
        <v>101</v>
      </c>
      <c r="I1" s="236"/>
      <c r="J1" s="236"/>
      <c r="K1" s="236"/>
      <c r="L1" s="15" t="s">
        <v>102</v>
      </c>
      <c r="M1" s="13"/>
      <c r="N1" s="13"/>
      <c r="O1" s="14" t="s">
        <v>103</v>
      </c>
      <c r="P1" s="13"/>
      <c r="Q1" s="13"/>
      <c r="R1" s="13"/>
      <c r="S1" s="15" t="s">
        <v>104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23" t="s">
        <v>7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S2" s="192" t="s">
        <v>8</v>
      </c>
      <c r="T2" s="193"/>
      <c r="U2" s="193"/>
      <c r="V2" s="193"/>
      <c r="W2" s="193"/>
      <c r="X2" s="193"/>
      <c r="Y2" s="193"/>
      <c r="Z2" s="193"/>
      <c r="AA2" s="193"/>
      <c r="AB2" s="193"/>
      <c r="AC2" s="193"/>
      <c r="AT2" s="20" t="s">
        <v>90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spans="1:66" ht="36.9" customHeight="1">
      <c r="B4" s="24"/>
      <c r="C4" s="207" t="s">
        <v>106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5"/>
      <c r="T4" s="19" t="s">
        <v>13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64" t="str">
        <f>'Rekapitulace stavby'!K6</f>
        <v>Oprava podlahy tělocvičny a zázemí ZŠ Na Příkopech 895 Chomutov - 2. ETAPA</v>
      </c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7"/>
      <c r="R6" s="25"/>
    </row>
    <row r="7" spans="1:66" s="1" customFormat="1" ht="32.85" customHeight="1">
      <c r="B7" s="36"/>
      <c r="C7" s="37"/>
      <c r="D7" s="30" t="s">
        <v>107</v>
      </c>
      <c r="E7" s="37"/>
      <c r="F7" s="229" t="s">
        <v>394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" customHeight="1">
      <c r="B8" s="36"/>
      <c r="C8" s="37"/>
      <c r="D8" s="31" t="s">
        <v>21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22</v>
      </c>
      <c r="N8" s="37"/>
      <c r="O8" s="29" t="s">
        <v>5</v>
      </c>
      <c r="P8" s="37"/>
      <c r="Q8" s="37"/>
      <c r="R8" s="38"/>
    </row>
    <row r="9" spans="1:66" s="1" customFormat="1" ht="14.4" customHeight="1">
      <c r="B9" s="36"/>
      <c r="C9" s="37"/>
      <c r="D9" s="31" t="s">
        <v>23</v>
      </c>
      <c r="E9" s="37"/>
      <c r="F9" s="29" t="s">
        <v>24</v>
      </c>
      <c r="G9" s="37"/>
      <c r="H9" s="37"/>
      <c r="I9" s="37"/>
      <c r="J9" s="37"/>
      <c r="K9" s="37"/>
      <c r="L9" s="37"/>
      <c r="M9" s="31" t="s">
        <v>25</v>
      </c>
      <c r="N9" s="37"/>
      <c r="O9" s="277" t="str">
        <f>'Rekapitulace stavby'!AN8</f>
        <v>4. 6. 2018</v>
      </c>
      <c r="P9" s="266"/>
      <c r="Q9" s="37"/>
      <c r="R9" s="38"/>
    </row>
    <row r="10" spans="1:66" s="1" customFormat="1" ht="10.8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" customHeight="1">
      <c r="B11" s="36"/>
      <c r="C11" s="37"/>
      <c r="D11" s="31" t="s">
        <v>27</v>
      </c>
      <c r="E11" s="37"/>
      <c r="F11" s="37"/>
      <c r="G11" s="37"/>
      <c r="H11" s="37"/>
      <c r="I11" s="37"/>
      <c r="J11" s="37"/>
      <c r="K11" s="37"/>
      <c r="L11" s="37"/>
      <c r="M11" s="31" t="s">
        <v>28</v>
      </c>
      <c r="N11" s="37"/>
      <c r="O11" s="227" t="s">
        <v>5</v>
      </c>
      <c r="P11" s="227"/>
      <c r="Q11" s="37"/>
      <c r="R11" s="38"/>
    </row>
    <row r="12" spans="1:66" s="1" customFormat="1" ht="18" customHeight="1">
      <c r="B12" s="36"/>
      <c r="C12" s="37"/>
      <c r="D12" s="37"/>
      <c r="E12" s="29" t="s">
        <v>29</v>
      </c>
      <c r="F12" s="37"/>
      <c r="G12" s="37"/>
      <c r="H12" s="37"/>
      <c r="I12" s="37"/>
      <c r="J12" s="37"/>
      <c r="K12" s="37"/>
      <c r="L12" s="37"/>
      <c r="M12" s="31" t="s">
        <v>30</v>
      </c>
      <c r="N12" s="37"/>
      <c r="O12" s="227" t="s">
        <v>5</v>
      </c>
      <c r="P12" s="227"/>
      <c r="Q12" s="37"/>
      <c r="R12" s="38"/>
    </row>
    <row r="13" spans="1:66" s="1" customFormat="1" ht="6.9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" customHeight="1">
      <c r="B14" s="36"/>
      <c r="C14" s="37"/>
      <c r="D14" s="31" t="s">
        <v>31</v>
      </c>
      <c r="E14" s="37"/>
      <c r="F14" s="37"/>
      <c r="G14" s="37"/>
      <c r="H14" s="37"/>
      <c r="I14" s="37"/>
      <c r="J14" s="37"/>
      <c r="K14" s="37"/>
      <c r="L14" s="37"/>
      <c r="M14" s="31" t="s">
        <v>28</v>
      </c>
      <c r="N14" s="37"/>
      <c r="O14" s="278" t="s">
        <v>5</v>
      </c>
      <c r="P14" s="227"/>
      <c r="Q14" s="37"/>
      <c r="R14" s="38"/>
    </row>
    <row r="15" spans="1:66" s="1" customFormat="1" ht="18" customHeight="1">
      <c r="B15" s="36"/>
      <c r="C15" s="37"/>
      <c r="D15" s="37"/>
      <c r="E15" s="278" t="s">
        <v>109</v>
      </c>
      <c r="F15" s="279"/>
      <c r="G15" s="279"/>
      <c r="H15" s="279"/>
      <c r="I15" s="279"/>
      <c r="J15" s="279"/>
      <c r="K15" s="279"/>
      <c r="L15" s="279"/>
      <c r="M15" s="31" t="s">
        <v>30</v>
      </c>
      <c r="N15" s="37"/>
      <c r="O15" s="278" t="s">
        <v>5</v>
      </c>
      <c r="P15" s="227"/>
      <c r="Q15" s="37"/>
      <c r="R15" s="38"/>
    </row>
    <row r="16" spans="1:66" s="1" customFormat="1" ht="6.9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" customHeight="1">
      <c r="B17" s="36"/>
      <c r="C17" s="37"/>
      <c r="D17" s="31" t="s">
        <v>33</v>
      </c>
      <c r="E17" s="37"/>
      <c r="F17" s="37"/>
      <c r="G17" s="37"/>
      <c r="H17" s="37"/>
      <c r="I17" s="37"/>
      <c r="J17" s="37"/>
      <c r="K17" s="37"/>
      <c r="L17" s="37"/>
      <c r="M17" s="31" t="s">
        <v>28</v>
      </c>
      <c r="N17" s="37"/>
      <c r="O17" s="227" t="s">
        <v>5</v>
      </c>
      <c r="P17" s="227"/>
      <c r="Q17" s="37"/>
      <c r="R17" s="38"/>
    </row>
    <row r="18" spans="2:18" s="1" customFormat="1" ht="18" customHeight="1">
      <c r="B18" s="36"/>
      <c r="C18" s="37"/>
      <c r="D18" s="37"/>
      <c r="E18" s="29" t="s">
        <v>34</v>
      </c>
      <c r="F18" s="37"/>
      <c r="G18" s="37"/>
      <c r="H18" s="37"/>
      <c r="I18" s="37"/>
      <c r="J18" s="37"/>
      <c r="K18" s="37"/>
      <c r="L18" s="37"/>
      <c r="M18" s="31" t="s">
        <v>30</v>
      </c>
      <c r="N18" s="37"/>
      <c r="O18" s="227" t="s">
        <v>5</v>
      </c>
      <c r="P18" s="227"/>
      <c r="Q18" s="37"/>
      <c r="R18" s="38"/>
    </row>
    <row r="19" spans="2:18" s="1" customFormat="1" ht="6.9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28</v>
      </c>
      <c r="N20" s="37"/>
      <c r="O20" s="227" t="s">
        <v>5</v>
      </c>
      <c r="P20" s="227"/>
      <c r="Q20" s="37"/>
      <c r="R20" s="38"/>
    </row>
    <row r="21" spans="2:18" s="1" customFormat="1" ht="18" customHeight="1">
      <c r="B21" s="36"/>
      <c r="C21" s="37"/>
      <c r="D21" s="37"/>
      <c r="E21" s="29" t="s">
        <v>37</v>
      </c>
      <c r="F21" s="37"/>
      <c r="G21" s="37"/>
      <c r="H21" s="37"/>
      <c r="I21" s="37"/>
      <c r="J21" s="37"/>
      <c r="K21" s="37"/>
      <c r="L21" s="37"/>
      <c r="M21" s="31" t="s">
        <v>30</v>
      </c>
      <c r="N21" s="37"/>
      <c r="O21" s="227" t="s">
        <v>5</v>
      </c>
      <c r="P21" s="227"/>
      <c r="Q21" s="37"/>
      <c r="R21" s="38"/>
    </row>
    <row r="22" spans="2:18" s="1" customFormat="1" ht="6.9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4.4" customHeight="1">
      <c r="B24" s="36"/>
      <c r="C24" s="37"/>
      <c r="D24" s="37"/>
      <c r="E24" s="232" t="s">
        <v>5</v>
      </c>
      <c r="F24" s="232"/>
      <c r="G24" s="232"/>
      <c r="H24" s="232"/>
      <c r="I24" s="232"/>
      <c r="J24" s="232"/>
      <c r="K24" s="232"/>
      <c r="L24" s="232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" customHeight="1">
      <c r="B27" s="36"/>
      <c r="C27" s="37"/>
      <c r="D27" s="117" t="s">
        <v>110</v>
      </c>
      <c r="E27" s="37"/>
      <c r="F27" s="37"/>
      <c r="G27" s="37"/>
      <c r="H27" s="37"/>
      <c r="I27" s="37"/>
      <c r="J27" s="37"/>
      <c r="K27" s="37"/>
      <c r="L27" s="37"/>
      <c r="M27" s="233">
        <f>N88</f>
        <v>0</v>
      </c>
      <c r="N27" s="233"/>
      <c r="O27" s="233"/>
      <c r="P27" s="233"/>
      <c r="Q27" s="37"/>
      <c r="R27" s="38"/>
    </row>
    <row r="28" spans="2:18" s="1" customFormat="1" ht="14.4" customHeight="1">
      <c r="B28" s="36"/>
      <c r="C28" s="37"/>
      <c r="D28" s="35" t="s">
        <v>94</v>
      </c>
      <c r="E28" s="37"/>
      <c r="F28" s="37"/>
      <c r="G28" s="37"/>
      <c r="H28" s="37"/>
      <c r="I28" s="37"/>
      <c r="J28" s="37"/>
      <c r="K28" s="37"/>
      <c r="L28" s="37"/>
      <c r="M28" s="233">
        <f>N93</f>
        <v>0</v>
      </c>
      <c r="N28" s="233"/>
      <c r="O28" s="233"/>
      <c r="P28" s="233"/>
      <c r="Q28" s="37"/>
      <c r="R28" s="38"/>
    </row>
    <row r="29" spans="2:18" s="1" customFormat="1" ht="6.9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76">
        <f>ROUND(M27+M28,2)</f>
        <v>0</v>
      </c>
      <c r="N30" s="263"/>
      <c r="O30" s="263"/>
      <c r="P30" s="263"/>
      <c r="Q30" s="37"/>
      <c r="R30" s="38"/>
    </row>
    <row r="31" spans="2:18" s="1" customFormat="1" ht="6.9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73">
        <f>(SUM(BE93:BE100)+SUM(BE118:BE142))</f>
        <v>0</v>
      </c>
      <c r="I32" s="263"/>
      <c r="J32" s="263"/>
      <c r="K32" s="37"/>
      <c r="L32" s="37"/>
      <c r="M32" s="273">
        <f>ROUND((SUM(BE93:BE100)+SUM(BE118:BE142)), 2)*F32</f>
        <v>0</v>
      </c>
      <c r="N32" s="263"/>
      <c r="O32" s="263"/>
      <c r="P32" s="263"/>
      <c r="Q32" s="37"/>
      <c r="R32" s="38"/>
    </row>
    <row r="33" spans="2:18" s="1" customFormat="1" ht="14.4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73">
        <f>(SUM(BF93:BF100)+SUM(BF118:BF142))</f>
        <v>0</v>
      </c>
      <c r="I33" s="263"/>
      <c r="J33" s="263"/>
      <c r="K33" s="37"/>
      <c r="L33" s="37"/>
      <c r="M33" s="273">
        <f>ROUND((SUM(BF93:BF100)+SUM(BF118:BF142)), 2)*F33</f>
        <v>0</v>
      </c>
      <c r="N33" s="263"/>
      <c r="O33" s="263"/>
      <c r="P33" s="263"/>
      <c r="Q33" s="37"/>
      <c r="R33" s="38"/>
    </row>
    <row r="34" spans="2:18" s="1" customFormat="1" ht="14.4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73">
        <f>(SUM(BG93:BG100)+SUM(BG118:BG142))</f>
        <v>0</v>
      </c>
      <c r="I34" s="263"/>
      <c r="J34" s="263"/>
      <c r="K34" s="37"/>
      <c r="L34" s="37"/>
      <c r="M34" s="273">
        <v>0</v>
      </c>
      <c r="N34" s="263"/>
      <c r="O34" s="263"/>
      <c r="P34" s="263"/>
      <c r="Q34" s="37"/>
      <c r="R34" s="38"/>
    </row>
    <row r="35" spans="2:18" s="1" customFormat="1" ht="14.4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73">
        <f>(SUM(BH93:BH100)+SUM(BH118:BH142))</f>
        <v>0</v>
      </c>
      <c r="I35" s="263"/>
      <c r="J35" s="263"/>
      <c r="K35" s="37"/>
      <c r="L35" s="37"/>
      <c r="M35" s="273">
        <v>0</v>
      </c>
      <c r="N35" s="263"/>
      <c r="O35" s="263"/>
      <c r="P35" s="263"/>
      <c r="Q35" s="37"/>
      <c r="R35" s="38"/>
    </row>
    <row r="36" spans="2:18" s="1" customFormat="1" ht="14.4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73">
        <f>(SUM(BI93:BI100)+SUM(BI118:BI142))</f>
        <v>0</v>
      </c>
      <c r="I36" s="263"/>
      <c r="J36" s="263"/>
      <c r="K36" s="37"/>
      <c r="L36" s="37"/>
      <c r="M36" s="273">
        <v>0</v>
      </c>
      <c r="N36" s="263"/>
      <c r="O36" s="263"/>
      <c r="P36" s="263"/>
      <c r="Q36" s="37"/>
      <c r="R36" s="38"/>
    </row>
    <row r="37" spans="2:18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74">
        <f>SUM(M30:M36)</f>
        <v>0</v>
      </c>
      <c r="M38" s="274"/>
      <c r="N38" s="274"/>
      <c r="O38" s="274"/>
      <c r="P38" s="275"/>
      <c r="Q38" s="115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 ht="14.4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 ht="14.4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" customHeight="1">
      <c r="B76" s="36"/>
      <c r="C76" s="207" t="s">
        <v>111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8"/>
    </row>
    <row r="77" spans="2:18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64" t="str">
        <f>F6</f>
        <v>Oprava podlahy tělocvičny a zázemí ZŠ Na Příkopech 895 Chomutov - 2. ETAPA</v>
      </c>
      <c r="G78" s="265"/>
      <c r="H78" s="265"/>
      <c r="I78" s="265"/>
      <c r="J78" s="265"/>
      <c r="K78" s="265"/>
      <c r="L78" s="265"/>
      <c r="M78" s="265"/>
      <c r="N78" s="265"/>
      <c r="O78" s="265"/>
      <c r="P78" s="265"/>
      <c r="Q78" s="37"/>
      <c r="R78" s="38"/>
    </row>
    <row r="79" spans="2:18" s="1" customFormat="1" ht="36.9" customHeight="1">
      <c r="B79" s="36"/>
      <c r="C79" s="70" t="s">
        <v>107</v>
      </c>
      <c r="D79" s="37"/>
      <c r="E79" s="37"/>
      <c r="F79" s="209" t="str">
        <f>F7</f>
        <v>VON - Vedlejší a ostatní náklady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</row>
    <row r="80" spans="2:18" s="1" customFormat="1" ht="6.9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23</v>
      </c>
      <c r="D81" s="37"/>
      <c r="E81" s="37"/>
      <c r="F81" s="29" t="str">
        <f>F9</f>
        <v>Chomutov</v>
      </c>
      <c r="G81" s="37"/>
      <c r="H81" s="37"/>
      <c r="I81" s="37"/>
      <c r="J81" s="37"/>
      <c r="K81" s="31" t="s">
        <v>25</v>
      </c>
      <c r="L81" s="37"/>
      <c r="M81" s="266" t="str">
        <f>IF(O9="","",O9)</f>
        <v>4. 6. 2018</v>
      </c>
      <c r="N81" s="266"/>
      <c r="O81" s="266"/>
      <c r="P81" s="266"/>
      <c r="Q81" s="37"/>
      <c r="R81" s="38"/>
    </row>
    <row r="82" spans="2:65" s="1" customFormat="1" ht="6.9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 ht="13.2">
      <c r="B83" s="36"/>
      <c r="C83" s="31" t="s">
        <v>27</v>
      </c>
      <c r="D83" s="37"/>
      <c r="E83" s="37"/>
      <c r="F83" s="29" t="str">
        <f>E12</f>
        <v>Město Chomutov</v>
      </c>
      <c r="G83" s="37"/>
      <c r="H83" s="37"/>
      <c r="I83" s="37"/>
      <c r="J83" s="37"/>
      <c r="K83" s="31" t="s">
        <v>33</v>
      </c>
      <c r="L83" s="37"/>
      <c r="M83" s="227" t="str">
        <f>E18</f>
        <v>Ing. Marian Zach</v>
      </c>
      <c r="N83" s="227"/>
      <c r="O83" s="227"/>
      <c r="P83" s="227"/>
      <c r="Q83" s="227"/>
      <c r="R83" s="38"/>
    </row>
    <row r="84" spans="2:65" s="1" customFormat="1" ht="14.4" customHeight="1">
      <c r="B84" s="36"/>
      <c r="C84" s="31" t="s">
        <v>31</v>
      </c>
      <c r="D84" s="37"/>
      <c r="E84" s="37"/>
      <c r="F84" s="29" t="str">
        <f>IF(E15="","",E15)</f>
        <v>SP</v>
      </c>
      <c r="G84" s="37"/>
      <c r="H84" s="37"/>
      <c r="I84" s="37"/>
      <c r="J84" s="37"/>
      <c r="K84" s="31" t="s">
        <v>36</v>
      </c>
      <c r="L84" s="37"/>
      <c r="M84" s="227" t="str">
        <f>E21</f>
        <v>Pavel Šouta</v>
      </c>
      <c r="N84" s="227"/>
      <c r="O84" s="227"/>
      <c r="P84" s="227"/>
      <c r="Q84" s="227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71" t="s">
        <v>112</v>
      </c>
      <c r="D86" s="272"/>
      <c r="E86" s="272"/>
      <c r="F86" s="272"/>
      <c r="G86" s="272"/>
      <c r="H86" s="115"/>
      <c r="I86" s="115"/>
      <c r="J86" s="115"/>
      <c r="K86" s="115"/>
      <c r="L86" s="115"/>
      <c r="M86" s="115"/>
      <c r="N86" s="271" t="s">
        <v>113</v>
      </c>
      <c r="O86" s="272"/>
      <c r="P86" s="272"/>
      <c r="Q86" s="272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3" t="s">
        <v>114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199">
        <f>N118</f>
        <v>0</v>
      </c>
      <c r="O88" s="268"/>
      <c r="P88" s="268"/>
      <c r="Q88" s="268"/>
      <c r="R88" s="38"/>
      <c r="AU88" s="20" t="s">
        <v>115</v>
      </c>
    </row>
    <row r="89" spans="2:65" s="6" customFormat="1" ht="24.9" customHeight="1">
      <c r="B89" s="124"/>
      <c r="C89" s="125"/>
      <c r="D89" s="126" t="s">
        <v>395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4">
        <f>N119</f>
        <v>0</v>
      </c>
      <c r="O89" s="270"/>
      <c r="P89" s="270"/>
      <c r="Q89" s="270"/>
      <c r="R89" s="127"/>
    </row>
    <row r="90" spans="2:65" s="7" customFormat="1" ht="19.95" customHeight="1">
      <c r="B90" s="128"/>
      <c r="C90" s="129"/>
      <c r="D90" s="103" t="s">
        <v>396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97">
        <f>N120</f>
        <v>0</v>
      </c>
      <c r="O90" s="267"/>
      <c r="P90" s="267"/>
      <c r="Q90" s="267"/>
      <c r="R90" s="130"/>
    </row>
    <row r="91" spans="2:65" s="7" customFormat="1" ht="19.95" customHeight="1">
      <c r="B91" s="128"/>
      <c r="C91" s="129"/>
      <c r="D91" s="103" t="s">
        <v>397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97">
        <f>N136</f>
        <v>0</v>
      </c>
      <c r="O91" s="267"/>
      <c r="P91" s="267"/>
      <c r="Q91" s="267"/>
      <c r="R91" s="130"/>
    </row>
    <row r="92" spans="2:65" s="1" customFormat="1" ht="21.75" customHeight="1"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8"/>
    </row>
    <row r="93" spans="2:65" s="1" customFormat="1" ht="29.25" customHeight="1">
      <c r="B93" s="36"/>
      <c r="C93" s="123" t="s">
        <v>126</v>
      </c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268">
        <f>ROUND(N94+N95+N96+N97+N98+N99,2)</f>
        <v>0</v>
      </c>
      <c r="O93" s="269"/>
      <c r="P93" s="269"/>
      <c r="Q93" s="269"/>
      <c r="R93" s="38"/>
      <c r="T93" s="131"/>
      <c r="U93" s="132" t="s">
        <v>42</v>
      </c>
    </row>
    <row r="94" spans="2:65" s="1" customFormat="1" ht="18" customHeight="1">
      <c r="B94" s="133"/>
      <c r="C94" s="134"/>
      <c r="D94" s="194" t="s">
        <v>127</v>
      </c>
      <c r="E94" s="261"/>
      <c r="F94" s="261"/>
      <c r="G94" s="261"/>
      <c r="H94" s="261"/>
      <c r="I94" s="134"/>
      <c r="J94" s="134"/>
      <c r="K94" s="134"/>
      <c r="L94" s="134"/>
      <c r="M94" s="134"/>
      <c r="N94" s="196">
        <f>ROUND(N88*T94,2)</f>
        <v>0</v>
      </c>
      <c r="O94" s="262"/>
      <c r="P94" s="262"/>
      <c r="Q94" s="262"/>
      <c r="R94" s="136"/>
      <c r="S94" s="137"/>
      <c r="T94" s="138"/>
      <c r="U94" s="139" t="s">
        <v>43</v>
      </c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40" t="s">
        <v>128</v>
      </c>
      <c r="AZ94" s="137"/>
      <c r="BA94" s="137"/>
      <c r="BB94" s="137"/>
      <c r="BC94" s="137"/>
      <c r="BD94" s="137"/>
      <c r="BE94" s="141">
        <f t="shared" ref="BE94:BE99" si="0">IF(U94="základní",N94,0)</f>
        <v>0</v>
      </c>
      <c r="BF94" s="141">
        <f t="shared" ref="BF94:BF99" si="1">IF(U94="snížená",N94,0)</f>
        <v>0</v>
      </c>
      <c r="BG94" s="141">
        <f t="shared" ref="BG94:BG99" si="2">IF(U94="zákl. přenesená",N94,0)</f>
        <v>0</v>
      </c>
      <c r="BH94" s="141">
        <f t="shared" ref="BH94:BH99" si="3">IF(U94="sníž. přenesená",N94,0)</f>
        <v>0</v>
      </c>
      <c r="BI94" s="141">
        <f t="shared" ref="BI94:BI99" si="4">IF(U94="nulová",N94,0)</f>
        <v>0</v>
      </c>
      <c r="BJ94" s="140" t="s">
        <v>86</v>
      </c>
      <c r="BK94" s="137"/>
      <c r="BL94" s="137"/>
      <c r="BM94" s="137"/>
    </row>
    <row r="95" spans="2:65" s="1" customFormat="1" ht="18" customHeight="1">
      <c r="B95" s="133"/>
      <c r="C95" s="134"/>
      <c r="D95" s="194" t="s">
        <v>129</v>
      </c>
      <c r="E95" s="261"/>
      <c r="F95" s="261"/>
      <c r="G95" s="261"/>
      <c r="H95" s="261"/>
      <c r="I95" s="134"/>
      <c r="J95" s="134"/>
      <c r="K95" s="134"/>
      <c r="L95" s="134"/>
      <c r="M95" s="134"/>
      <c r="N95" s="196">
        <f>ROUND(N88*T95,2)</f>
        <v>0</v>
      </c>
      <c r="O95" s="262"/>
      <c r="P95" s="262"/>
      <c r="Q95" s="262"/>
      <c r="R95" s="136"/>
      <c r="S95" s="137"/>
      <c r="T95" s="138"/>
      <c r="U95" s="139" t="s">
        <v>43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40" t="s">
        <v>128</v>
      </c>
      <c r="AZ95" s="137"/>
      <c r="BA95" s="137"/>
      <c r="BB95" s="137"/>
      <c r="BC95" s="137"/>
      <c r="BD95" s="137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86</v>
      </c>
      <c r="BK95" s="137"/>
      <c r="BL95" s="137"/>
      <c r="BM95" s="137"/>
    </row>
    <row r="96" spans="2:65" s="1" customFormat="1" ht="18" customHeight="1">
      <c r="B96" s="133"/>
      <c r="C96" s="134"/>
      <c r="D96" s="194" t="s">
        <v>130</v>
      </c>
      <c r="E96" s="261"/>
      <c r="F96" s="261"/>
      <c r="G96" s="261"/>
      <c r="H96" s="261"/>
      <c r="I96" s="134"/>
      <c r="J96" s="134"/>
      <c r="K96" s="134"/>
      <c r="L96" s="134"/>
      <c r="M96" s="134"/>
      <c r="N96" s="196">
        <f>ROUND(N88*T96,2)</f>
        <v>0</v>
      </c>
      <c r="O96" s="262"/>
      <c r="P96" s="262"/>
      <c r="Q96" s="262"/>
      <c r="R96" s="136"/>
      <c r="S96" s="137"/>
      <c r="T96" s="138"/>
      <c r="U96" s="139" t="s">
        <v>43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128</v>
      </c>
      <c r="AZ96" s="137"/>
      <c r="BA96" s="137"/>
      <c r="BB96" s="137"/>
      <c r="BC96" s="137"/>
      <c r="BD96" s="137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86</v>
      </c>
      <c r="BK96" s="137"/>
      <c r="BL96" s="137"/>
      <c r="BM96" s="137"/>
    </row>
    <row r="97" spans="2:65" s="1" customFormat="1" ht="18" customHeight="1">
      <c r="B97" s="133"/>
      <c r="C97" s="134"/>
      <c r="D97" s="194" t="s">
        <v>131</v>
      </c>
      <c r="E97" s="261"/>
      <c r="F97" s="261"/>
      <c r="G97" s="261"/>
      <c r="H97" s="261"/>
      <c r="I97" s="134"/>
      <c r="J97" s="134"/>
      <c r="K97" s="134"/>
      <c r="L97" s="134"/>
      <c r="M97" s="134"/>
      <c r="N97" s="196">
        <f>ROUND(N88*T97,2)</f>
        <v>0</v>
      </c>
      <c r="O97" s="262"/>
      <c r="P97" s="262"/>
      <c r="Q97" s="262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128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86</v>
      </c>
      <c r="BK97" s="137"/>
      <c r="BL97" s="137"/>
      <c r="BM97" s="137"/>
    </row>
    <row r="98" spans="2:65" s="1" customFormat="1" ht="18" customHeight="1">
      <c r="B98" s="133"/>
      <c r="C98" s="134"/>
      <c r="D98" s="194" t="s">
        <v>132</v>
      </c>
      <c r="E98" s="261"/>
      <c r="F98" s="261"/>
      <c r="G98" s="261"/>
      <c r="H98" s="261"/>
      <c r="I98" s="134"/>
      <c r="J98" s="134"/>
      <c r="K98" s="134"/>
      <c r="L98" s="134"/>
      <c r="M98" s="134"/>
      <c r="N98" s="196">
        <f>ROUND(N88*T98,2)</f>
        <v>0</v>
      </c>
      <c r="O98" s="262"/>
      <c r="P98" s="262"/>
      <c r="Q98" s="262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128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86</v>
      </c>
      <c r="BK98" s="137"/>
      <c r="BL98" s="137"/>
      <c r="BM98" s="137"/>
    </row>
    <row r="99" spans="2:65" s="1" customFormat="1" ht="18" customHeight="1">
      <c r="B99" s="133"/>
      <c r="C99" s="134"/>
      <c r="D99" s="135" t="s">
        <v>133</v>
      </c>
      <c r="E99" s="134"/>
      <c r="F99" s="134"/>
      <c r="G99" s="134"/>
      <c r="H99" s="134"/>
      <c r="I99" s="134"/>
      <c r="J99" s="134"/>
      <c r="K99" s="134"/>
      <c r="L99" s="134"/>
      <c r="M99" s="134"/>
      <c r="N99" s="196">
        <f>ROUND(N88*T99,2)</f>
        <v>0</v>
      </c>
      <c r="O99" s="262"/>
      <c r="P99" s="262"/>
      <c r="Q99" s="262"/>
      <c r="R99" s="136"/>
      <c r="S99" s="137"/>
      <c r="T99" s="142"/>
      <c r="U99" s="143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134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86</v>
      </c>
      <c r="BK99" s="137"/>
      <c r="BL99" s="137"/>
      <c r="BM99" s="137"/>
    </row>
    <row r="100" spans="2:65" s="1" customForma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8"/>
    </row>
    <row r="101" spans="2:65" s="1" customFormat="1" ht="29.25" customHeight="1">
      <c r="B101" s="36"/>
      <c r="C101" s="114" t="s">
        <v>99</v>
      </c>
      <c r="D101" s="115"/>
      <c r="E101" s="115"/>
      <c r="F101" s="115"/>
      <c r="G101" s="115"/>
      <c r="H101" s="115"/>
      <c r="I101" s="115"/>
      <c r="J101" s="115"/>
      <c r="K101" s="115"/>
      <c r="L101" s="191">
        <f>ROUND(SUM(N88+N93),2)</f>
        <v>0</v>
      </c>
      <c r="M101" s="191"/>
      <c r="N101" s="191"/>
      <c r="O101" s="191"/>
      <c r="P101" s="191"/>
      <c r="Q101" s="191"/>
      <c r="R101" s="38"/>
    </row>
    <row r="102" spans="2:65" s="1" customFormat="1" ht="6.9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2"/>
    </row>
    <row r="106" spans="2:65" s="1" customFormat="1" ht="6.9" customHeight="1"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5"/>
    </row>
    <row r="107" spans="2:65" s="1" customFormat="1" ht="36.9" customHeight="1">
      <c r="B107" s="36"/>
      <c r="C107" s="207" t="s">
        <v>135</v>
      </c>
      <c r="D107" s="263"/>
      <c r="E107" s="263"/>
      <c r="F107" s="263"/>
      <c r="G107" s="263"/>
      <c r="H107" s="263"/>
      <c r="I107" s="263"/>
      <c r="J107" s="263"/>
      <c r="K107" s="263"/>
      <c r="L107" s="263"/>
      <c r="M107" s="263"/>
      <c r="N107" s="263"/>
      <c r="O107" s="263"/>
      <c r="P107" s="263"/>
      <c r="Q107" s="263"/>
      <c r="R107" s="38"/>
    </row>
    <row r="108" spans="2:65" s="1" customFormat="1" ht="6.9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8"/>
    </row>
    <row r="109" spans="2:65" s="1" customFormat="1" ht="30" customHeight="1">
      <c r="B109" s="36"/>
      <c r="C109" s="31" t="s">
        <v>19</v>
      </c>
      <c r="D109" s="37"/>
      <c r="E109" s="37"/>
      <c r="F109" s="264" t="str">
        <f>F6</f>
        <v>Oprava podlahy tělocvičny a zázemí ZŠ Na Příkopech 895 Chomutov - 2. ETAPA</v>
      </c>
      <c r="G109" s="265"/>
      <c r="H109" s="265"/>
      <c r="I109" s="265"/>
      <c r="J109" s="265"/>
      <c r="K109" s="265"/>
      <c r="L109" s="265"/>
      <c r="M109" s="265"/>
      <c r="N109" s="265"/>
      <c r="O109" s="265"/>
      <c r="P109" s="265"/>
      <c r="Q109" s="37"/>
      <c r="R109" s="38"/>
    </row>
    <row r="110" spans="2:65" s="1" customFormat="1" ht="36.9" customHeight="1">
      <c r="B110" s="36"/>
      <c r="C110" s="70" t="s">
        <v>107</v>
      </c>
      <c r="D110" s="37"/>
      <c r="E110" s="37"/>
      <c r="F110" s="209" t="str">
        <f>F7</f>
        <v>VON - Vedlejší a ostatní náklady</v>
      </c>
      <c r="G110" s="263"/>
      <c r="H110" s="263"/>
      <c r="I110" s="263"/>
      <c r="J110" s="263"/>
      <c r="K110" s="263"/>
      <c r="L110" s="263"/>
      <c r="M110" s="263"/>
      <c r="N110" s="263"/>
      <c r="O110" s="263"/>
      <c r="P110" s="263"/>
      <c r="Q110" s="37"/>
      <c r="R110" s="38"/>
    </row>
    <row r="111" spans="2:65" s="1" customFormat="1" ht="6.9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 ht="18" customHeight="1">
      <c r="B112" s="36"/>
      <c r="C112" s="31" t="s">
        <v>23</v>
      </c>
      <c r="D112" s="37"/>
      <c r="E112" s="37"/>
      <c r="F112" s="29" t="str">
        <f>F9</f>
        <v>Chomutov</v>
      </c>
      <c r="G112" s="37"/>
      <c r="H112" s="37"/>
      <c r="I112" s="37"/>
      <c r="J112" s="37"/>
      <c r="K112" s="31" t="s">
        <v>25</v>
      </c>
      <c r="L112" s="37"/>
      <c r="M112" s="266" t="str">
        <f>IF(O9="","",O9)</f>
        <v>4. 6. 2018</v>
      </c>
      <c r="N112" s="266"/>
      <c r="O112" s="266"/>
      <c r="P112" s="266"/>
      <c r="Q112" s="37"/>
      <c r="R112" s="38"/>
    </row>
    <row r="113" spans="2:65" s="1" customFormat="1" ht="6.9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 ht="13.2">
      <c r="B114" s="36"/>
      <c r="C114" s="31" t="s">
        <v>27</v>
      </c>
      <c r="D114" s="37"/>
      <c r="E114" s="37"/>
      <c r="F114" s="29" t="str">
        <f>E12</f>
        <v>Město Chomutov</v>
      </c>
      <c r="G114" s="37"/>
      <c r="H114" s="37"/>
      <c r="I114" s="37"/>
      <c r="J114" s="37"/>
      <c r="K114" s="31" t="s">
        <v>33</v>
      </c>
      <c r="L114" s="37"/>
      <c r="M114" s="227" t="str">
        <f>E18</f>
        <v>Ing. Marian Zach</v>
      </c>
      <c r="N114" s="227"/>
      <c r="O114" s="227"/>
      <c r="P114" s="227"/>
      <c r="Q114" s="227"/>
      <c r="R114" s="38"/>
    </row>
    <row r="115" spans="2:65" s="1" customFormat="1" ht="14.4" customHeight="1">
      <c r="B115" s="36"/>
      <c r="C115" s="31" t="s">
        <v>31</v>
      </c>
      <c r="D115" s="37"/>
      <c r="E115" s="37"/>
      <c r="F115" s="29" t="str">
        <f>IF(E15="","",E15)</f>
        <v>SP</v>
      </c>
      <c r="G115" s="37"/>
      <c r="H115" s="37"/>
      <c r="I115" s="37"/>
      <c r="J115" s="37"/>
      <c r="K115" s="31" t="s">
        <v>36</v>
      </c>
      <c r="L115" s="37"/>
      <c r="M115" s="227" t="str">
        <f>E21</f>
        <v>Pavel Šouta</v>
      </c>
      <c r="N115" s="227"/>
      <c r="O115" s="227"/>
      <c r="P115" s="227"/>
      <c r="Q115" s="227"/>
      <c r="R115" s="38"/>
    </row>
    <row r="116" spans="2:65" s="1" customFormat="1" ht="10.3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8" customFormat="1" ht="29.25" customHeight="1">
      <c r="B117" s="144"/>
      <c r="C117" s="145" t="s">
        <v>136</v>
      </c>
      <c r="D117" s="146" t="s">
        <v>137</v>
      </c>
      <c r="E117" s="146" t="s">
        <v>60</v>
      </c>
      <c r="F117" s="257" t="s">
        <v>138</v>
      </c>
      <c r="G117" s="257"/>
      <c r="H117" s="257"/>
      <c r="I117" s="257"/>
      <c r="J117" s="146" t="s">
        <v>139</v>
      </c>
      <c r="K117" s="146" t="s">
        <v>140</v>
      </c>
      <c r="L117" s="257" t="s">
        <v>141</v>
      </c>
      <c r="M117" s="257"/>
      <c r="N117" s="257" t="s">
        <v>113</v>
      </c>
      <c r="O117" s="257"/>
      <c r="P117" s="257"/>
      <c r="Q117" s="258"/>
      <c r="R117" s="147"/>
      <c r="T117" s="77" t="s">
        <v>142</v>
      </c>
      <c r="U117" s="78" t="s">
        <v>42</v>
      </c>
      <c r="V117" s="78" t="s">
        <v>143</v>
      </c>
      <c r="W117" s="78" t="s">
        <v>144</v>
      </c>
      <c r="X117" s="78" t="s">
        <v>145</v>
      </c>
      <c r="Y117" s="78" t="s">
        <v>146</v>
      </c>
      <c r="Z117" s="78" t="s">
        <v>147</v>
      </c>
      <c r="AA117" s="79" t="s">
        <v>148</v>
      </c>
    </row>
    <row r="118" spans="2:65" s="1" customFormat="1" ht="29.25" customHeight="1">
      <c r="B118" s="36"/>
      <c r="C118" s="81" t="s">
        <v>110</v>
      </c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259">
        <f>BK118</f>
        <v>0</v>
      </c>
      <c r="O118" s="260"/>
      <c r="P118" s="260"/>
      <c r="Q118" s="260"/>
      <c r="R118" s="38"/>
      <c r="T118" s="80"/>
      <c r="U118" s="52"/>
      <c r="V118" s="52"/>
      <c r="W118" s="148">
        <f>W119+W143</f>
        <v>0</v>
      </c>
      <c r="X118" s="52"/>
      <c r="Y118" s="148">
        <f>Y119+Y143</f>
        <v>0</v>
      </c>
      <c r="Z118" s="52"/>
      <c r="AA118" s="149">
        <f>AA119+AA143</f>
        <v>0</v>
      </c>
      <c r="AT118" s="20" t="s">
        <v>77</v>
      </c>
      <c r="AU118" s="20" t="s">
        <v>115</v>
      </c>
      <c r="BK118" s="150">
        <f>BK119+BK143</f>
        <v>0</v>
      </c>
    </row>
    <row r="119" spans="2:65" s="9" customFormat="1" ht="37.35" customHeight="1">
      <c r="B119" s="151"/>
      <c r="C119" s="152"/>
      <c r="D119" s="153" t="s">
        <v>395</v>
      </c>
      <c r="E119" s="153"/>
      <c r="F119" s="153"/>
      <c r="G119" s="153"/>
      <c r="H119" s="153"/>
      <c r="I119" s="153"/>
      <c r="J119" s="153"/>
      <c r="K119" s="153"/>
      <c r="L119" s="153"/>
      <c r="M119" s="153"/>
      <c r="N119" s="243">
        <f>BK119</f>
        <v>0</v>
      </c>
      <c r="O119" s="244"/>
      <c r="P119" s="244"/>
      <c r="Q119" s="244"/>
      <c r="R119" s="154"/>
      <c r="T119" s="155"/>
      <c r="U119" s="152"/>
      <c r="V119" s="152"/>
      <c r="W119" s="156">
        <f>W120+W136</f>
        <v>0</v>
      </c>
      <c r="X119" s="152"/>
      <c r="Y119" s="156">
        <f>Y120+Y136</f>
        <v>0</v>
      </c>
      <c r="Z119" s="152"/>
      <c r="AA119" s="157">
        <f>AA120+AA136</f>
        <v>0</v>
      </c>
      <c r="AR119" s="158" t="s">
        <v>180</v>
      </c>
      <c r="AT119" s="159" t="s">
        <v>77</v>
      </c>
      <c r="AU119" s="159" t="s">
        <v>78</v>
      </c>
      <c r="AY119" s="158" t="s">
        <v>149</v>
      </c>
      <c r="BK119" s="160">
        <f>BK120+BK136</f>
        <v>0</v>
      </c>
    </row>
    <row r="120" spans="2:65" s="9" customFormat="1" ht="19.95" customHeight="1">
      <c r="B120" s="151"/>
      <c r="C120" s="152"/>
      <c r="D120" s="161" t="s">
        <v>396</v>
      </c>
      <c r="E120" s="161"/>
      <c r="F120" s="161"/>
      <c r="G120" s="161"/>
      <c r="H120" s="161"/>
      <c r="I120" s="161"/>
      <c r="J120" s="161"/>
      <c r="K120" s="161"/>
      <c r="L120" s="161"/>
      <c r="M120" s="161"/>
      <c r="N120" s="239">
        <f>BK120</f>
        <v>0</v>
      </c>
      <c r="O120" s="240"/>
      <c r="P120" s="240"/>
      <c r="Q120" s="240"/>
      <c r="R120" s="154"/>
      <c r="T120" s="155"/>
      <c r="U120" s="152"/>
      <c r="V120" s="152"/>
      <c r="W120" s="156">
        <f>SUM(W121:W135)</f>
        <v>0</v>
      </c>
      <c r="X120" s="152"/>
      <c r="Y120" s="156">
        <f>SUM(Y121:Y135)</f>
        <v>0</v>
      </c>
      <c r="Z120" s="152"/>
      <c r="AA120" s="157">
        <f>SUM(AA121:AA135)</f>
        <v>0</v>
      </c>
      <c r="AR120" s="158" t="s">
        <v>180</v>
      </c>
      <c r="AT120" s="159" t="s">
        <v>77</v>
      </c>
      <c r="AU120" s="159" t="s">
        <v>86</v>
      </c>
      <c r="AY120" s="158" t="s">
        <v>149</v>
      </c>
      <c r="BK120" s="160">
        <f>SUM(BK121:BK135)</f>
        <v>0</v>
      </c>
    </row>
    <row r="121" spans="2:65" s="1" customFormat="1" ht="14.4" customHeight="1">
      <c r="B121" s="133"/>
      <c r="C121" s="162" t="s">
        <v>86</v>
      </c>
      <c r="D121" s="162" t="s">
        <v>150</v>
      </c>
      <c r="E121" s="163" t="s">
        <v>398</v>
      </c>
      <c r="F121" s="249" t="s">
        <v>399</v>
      </c>
      <c r="G121" s="249"/>
      <c r="H121" s="249"/>
      <c r="I121" s="249"/>
      <c r="J121" s="164" t="s">
        <v>400</v>
      </c>
      <c r="K121" s="165">
        <v>1</v>
      </c>
      <c r="L121" s="250">
        <v>0</v>
      </c>
      <c r="M121" s="250"/>
      <c r="N121" s="251">
        <f>ROUND(L121*K121,2)</f>
        <v>0</v>
      </c>
      <c r="O121" s="251"/>
      <c r="P121" s="251"/>
      <c r="Q121" s="251"/>
      <c r="R121" s="136"/>
      <c r="T121" s="166" t="s">
        <v>5</v>
      </c>
      <c r="U121" s="45" t="s">
        <v>43</v>
      </c>
      <c r="V121" s="37"/>
      <c r="W121" s="167">
        <f>V121*K121</f>
        <v>0</v>
      </c>
      <c r="X121" s="167">
        <v>0</v>
      </c>
      <c r="Y121" s="167">
        <f>X121*K121</f>
        <v>0</v>
      </c>
      <c r="Z121" s="167">
        <v>0</v>
      </c>
      <c r="AA121" s="168">
        <f>Z121*K121</f>
        <v>0</v>
      </c>
      <c r="AR121" s="20" t="s">
        <v>401</v>
      </c>
      <c r="AT121" s="20" t="s">
        <v>150</v>
      </c>
      <c r="AU121" s="20" t="s">
        <v>105</v>
      </c>
      <c r="AY121" s="20" t="s">
        <v>149</v>
      </c>
      <c r="BE121" s="107">
        <f>IF(U121="základní",N121,0)</f>
        <v>0</v>
      </c>
      <c r="BF121" s="107">
        <f>IF(U121="snížená",N121,0)</f>
        <v>0</v>
      </c>
      <c r="BG121" s="107">
        <f>IF(U121="zákl. přenesená",N121,0)</f>
        <v>0</v>
      </c>
      <c r="BH121" s="107">
        <f>IF(U121="sníž. přenesená",N121,0)</f>
        <v>0</v>
      </c>
      <c r="BI121" s="107">
        <f>IF(U121="nulová",N121,0)</f>
        <v>0</v>
      </c>
      <c r="BJ121" s="20" t="s">
        <v>86</v>
      </c>
      <c r="BK121" s="107">
        <f>ROUND(L121*K121,2)</f>
        <v>0</v>
      </c>
      <c r="BL121" s="20" t="s">
        <v>401</v>
      </c>
      <c r="BM121" s="20" t="s">
        <v>402</v>
      </c>
    </row>
    <row r="122" spans="2:65" s="10" customFormat="1" ht="14.4" customHeight="1">
      <c r="B122" s="169"/>
      <c r="C122" s="170"/>
      <c r="D122" s="170"/>
      <c r="E122" s="171" t="s">
        <v>5</v>
      </c>
      <c r="F122" s="252" t="s">
        <v>86</v>
      </c>
      <c r="G122" s="253"/>
      <c r="H122" s="253"/>
      <c r="I122" s="253"/>
      <c r="J122" s="170"/>
      <c r="K122" s="172">
        <v>1</v>
      </c>
      <c r="L122" s="170"/>
      <c r="M122" s="170"/>
      <c r="N122" s="170"/>
      <c r="O122" s="170"/>
      <c r="P122" s="170"/>
      <c r="Q122" s="170"/>
      <c r="R122" s="173"/>
      <c r="T122" s="174"/>
      <c r="U122" s="170"/>
      <c r="V122" s="170"/>
      <c r="W122" s="170"/>
      <c r="X122" s="170"/>
      <c r="Y122" s="170"/>
      <c r="Z122" s="170"/>
      <c r="AA122" s="175"/>
      <c r="AT122" s="176" t="s">
        <v>157</v>
      </c>
      <c r="AU122" s="176" t="s">
        <v>105</v>
      </c>
      <c r="AV122" s="10" t="s">
        <v>105</v>
      </c>
      <c r="AW122" s="10" t="s">
        <v>35</v>
      </c>
      <c r="AX122" s="10" t="s">
        <v>78</v>
      </c>
      <c r="AY122" s="176" t="s">
        <v>149</v>
      </c>
    </row>
    <row r="123" spans="2:65" s="11" customFormat="1" ht="14.4" customHeight="1">
      <c r="B123" s="177"/>
      <c r="C123" s="178"/>
      <c r="D123" s="178"/>
      <c r="E123" s="179" t="s">
        <v>5</v>
      </c>
      <c r="F123" s="247" t="s">
        <v>160</v>
      </c>
      <c r="G123" s="248"/>
      <c r="H123" s="248"/>
      <c r="I123" s="248"/>
      <c r="J123" s="178"/>
      <c r="K123" s="180">
        <v>1</v>
      </c>
      <c r="L123" s="178"/>
      <c r="M123" s="178"/>
      <c r="N123" s="178"/>
      <c r="O123" s="178"/>
      <c r="P123" s="178"/>
      <c r="Q123" s="178"/>
      <c r="R123" s="181"/>
      <c r="T123" s="182"/>
      <c r="U123" s="178"/>
      <c r="V123" s="178"/>
      <c r="W123" s="178"/>
      <c r="X123" s="178"/>
      <c r="Y123" s="178"/>
      <c r="Z123" s="178"/>
      <c r="AA123" s="183"/>
      <c r="AT123" s="184" t="s">
        <v>157</v>
      </c>
      <c r="AU123" s="184" t="s">
        <v>105</v>
      </c>
      <c r="AV123" s="11" t="s">
        <v>154</v>
      </c>
      <c r="AW123" s="11" t="s">
        <v>35</v>
      </c>
      <c r="AX123" s="11" t="s">
        <v>86</v>
      </c>
      <c r="AY123" s="184" t="s">
        <v>149</v>
      </c>
    </row>
    <row r="124" spans="2:65" s="1" customFormat="1" ht="22.8" customHeight="1">
      <c r="B124" s="133"/>
      <c r="C124" s="162" t="s">
        <v>105</v>
      </c>
      <c r="D124" s="162" t="s">
        <v>150</v>
      </c>
      <c r="E124" s="163" t="s">
        <v>403</v>
      </c>
      <c r="F124" s="249" t="s">
        <v>404</v>
      </c>
      <c r="G124" s="249"/>
      <c r="H124" s="249"/>
      <c r="I124" s="249"/>
      <c r="J124" s="164" t="s">
        <v>400</v>
      </c>
      <c r="K124" s="165">
        <v>1</v>
      </c>
      <c r="L124" s="250">
        <v>0</v>
      </c>
      <c r="M124" s="250"/>
      <c r="N124" s="251">
        <f>ROUND(L124*K124,2)</f>
        <v>0</v>
      </c>
      <c r="O124" s="251"/>
      <c r="P124" s="251"/>
      <c r="Q124" s="251"/>
      <c r="R124" s="136"/>
      <c r="T124" s="166" t="s">
        <v>5</v>
      </c>
      <c r="U124" s="45" t="s">
        <v>43</v>
      </c>
      <c r="V124" s="37"/>
      <c r="W124" s="167">
        <f>V124*K124</f>
        <v>0</v>
      </c>
      <c r="X124" s="167">
        <v>0</v>
      </c>
      <c r="Y124" s="167">
        <f>X124*K124</f>
        <v>0</v>
      </c>
      <c r="Z124" s="167">
        <v>0</v>
      </c>
      <c r="AA124" s="168">
        <f>Z124*K124</f>
        <v>0</v>
      </c>
      <c r="AR124" s="20" t="s">
        <v>401</v>
      </c>
      <c r="AT124" s="20" t="s">
        <v>150</v>
      </c>
      <c r="AU124" s="20" t="s">
        <v>105</v>
      </c>
      <c r="AY124" s="20" t="s">
        <v>149</v>
      </c>
      <c r="BE124" s="107">
        <f>IF(U124="základní",N124,0)</f>
        <v>0</v>
      </c>
      <c r="BF124" s="107">
        <f>IF(U124="snížená",N124,0)</f>
        <v>0</v>
      </c>
      <c r="BG124" s="107">
        <f>IF(U124="zákl. přenesená",N124,0)</f>
        <v>0</v>
      </c>
      <c r="BH124" s="107">
        <f>IF(U124="sníž. přenesená",N124,0)</f>
        <v>0</v>
      </c>
      <c r="BI124" s="107">
        <f>IF(U124="nulová",N124,0)</f>
        <v>0</v>
      </c>
      <c r="BJ124" s="20" t="s">
        <v>86</v>
      </c>
      <c r="BK124" s="107">
        <f>ROUND(L124*K124,2)</f>
        <v>0</v>
      </c>
      <c r="BL124" s="20" t="s">
        <v>401</v>
      </c>
      <c r="BM124" s="20" t="s">
        <v>405</v>
      </c>
    </row>
    <row r="125" spans="2:65" s="10" customFormat="1" ht="14.4" customHeight="1">
      <c r="B125" s="169"/>
      <c r="C125" s="170"/>
      <c r="D125" s="170"/>
      <c r="E125" s="171" t="s">
        <v>5</v>
      </c>
      <c r="F125" s="252" t="s">
        <v>86</v>
      </c>
      <c r="G125" s="253"/>
      <c r="H125" s="253"/>
      <c r="I125" s="253"/>
      <c r="J125" s="170"/>
      <c r="K125" s="172">
        <v>1</v>
      </c>
      <c r="L125" s="170"/>
      <c r="M125" s="170"/>
      <c r="N125" s="170"/>
      <c r="O125" s="170"/>
      <c r="P125" s="170"/>
      <c r="Q125" s="170"/>
      <c r="R125" s="173"/>
      <c r="T125" s="174"/>
      <c r="U125" s="170"/>
      <c r="V125" s="170"/>
      <c r="W125" s="170"/>
      <c r="X125" s="170"/>
      <c r="Y125" s="170"/>
      <c r="Z125" s="170"/>
      <c r="AA125" s="175"/>
      <c r="AT125" s="176" t="s">
        <v>157</v>
      </c>
      <c r="AU125" s="176" t="s">
        <v>105</v>
      </c>
      <c r="AV125" s="10" t="s">
        <v>105</v>
      </c>
      <c r="AW125" s="10" t="s">
        <v>35</v>
      </c>
      <c r="AX125" s="10" t="s">
        <v>78</v>
      </c>
      <c r="AY125" s="176" t="s">
        <v>149</v>
      </c>
    </row>
    <row r="126" spans="2:65" s="11" customFormat="1" ht="14.4" customHeight="1">
      <c r="B126" s="177"/>
      <c r="C126" s="178"/>
      <c r="D126" s="178"/>
      <c r="E126" s="179" t="s">
        <v>5</v>
      </c>
      <c r="F126" s="247" t="s">
        <v>160</v>
      </c>
      <c r="G126" s="248"/>
      <c r="H126" s="248"/>
      <c r="I126" s="248"/>
      <c r="J126" s="178"/>
      <c r="K126" s="180">
        <v>1</v>
      </c>
      <c r="L126" s="178"/>
      <c r="M126" s="178"/>
      <c r="N126" s="178"/>
      <c r="O126" s="178"/>
      <c r="P126" s="178"/>
      <c r="Q126" s="178"/>
      <c r="R126" s="181"/>
      <c r="T126" s="182"/>
      <c r="U126" s="178"/>
      <c r="V126" s="178"/>
      <c r="W126" s="178"/>
      <c r="X126" s="178"/>
      <c r="Y126" s="178"/>
      <c r="Z126" s="178"/>
      <c r="AA126" s="183"/>
      <c r="AT126" s="184" t="s">
        <v>157</v>
      </c>
      <c r="AU126" s="184" t="s">
        <v>105</v>
      </c>
      <c r="AV126" s="11" t="s">
        <v>154</v>
      </c>
      <c r="AW126" s="11" t="s">
        <v>35</v>
      </c>
      <c r="AX126" s="11" t="s">
        <v>86</v>
      </c>
      <c r="AY126" s="184" t="s">
        <v>149</v>
      </c>
    </row>
    <row r="127" spans="2:65" s="1" customFormat="1" ht="14.4" customHeight="1">
      <c r="B127" s="133"/>
      <c r="C127" s="162" t="s">
        <v>165</v>
      </c>
      <c r="D127" s="162" t="s">
        <v>150</v>
      </c>
      <c r="E127" s="163" t="s">
        <v>406</v>
      </c>
      <c r="F127" s="249" t="s">
        <v>407</v>
      </c>
      <c r="G127" s="249"/>
      <c r="H127" s="249"/>
      <c r="I127" s="249"/>
      <c r="J127" s="164" t="s">
        <v>400</v>
      </c>
      <c r="K127" s="165">
        <v>1</v>
      </c>
      <c r="L127" s="250">
        <v>0</v>
      </c>
      <c r="M127" s="250"/>
      <c r="N127" s="251">
        <f>ROUND(L127*K127,2)</f>
        <v>0</v>
      </c>
      <c r="O127" s="251"/>
      <c r="P127" s="251"/>
      <c r="Q127" s="251"/>
      <c r="R127" s="136"/>
      <c r="T127" s="166" t="s">
        <v>5</v>
      </c>
      <c r="U127" s="45" t="s">
        <v>43</v>
      </c>
      <c r="V127" s="37"/>
      <c r="W127" s="167">
        <f>V127*K127</f>
        <v>0</v>
      </c>
      <c r="X127" s="167">
        <v>0</v>
      </c>
      <c r="Y127" s="167">
        <f>X127*K127</f>
        <v>0</v>
      </c>
      <c r="Z127" s="167">
        <v>0</v>
      </c>
      <c r="AA127" s="168">
        <f>Z127*K127</f>
        <v>0</v>
      </c>
      <c r="AR127" s="20" t="s">
        <v>401</v>
      </c>
      <c r="AT127" s="20" t="s">
        <v>150</v>
      </c>
      <c r="AU127" s="20" t="s">
        <v>105</v>
      </c>
      <c r="AY127" s="20" t="s">
        <v>149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86</v>
      </c>
      <c r="BK127" s="107">
        <f>ROUND(L127*K127,2)</f>
        <v>0</v>
      </c>
      <c r="BL127" s="20" t="s">
        <v>401</v>
      </c>
      <c r="BM127" s="20" t="s">
        <v>408</v>
      </c>
    </row>
    <row r="128" spans="2:65" s="10" customFormat="1" ht="14.4" customHeight="1">
      <c r="B128" s="169"/>
      <c r="C128" s="170"/>
      <c r="D128" s="170"/>
      <c r="E128" s="171" t="s">
        <v>5</v>
      </c>
      <c r="F128" s="252" t="s">
        <v>86</v>
      </c>
      <c r="G128" s="253"/>
      <c r="H128" s="253"/>
      <c r="I128" s="253"/>
      <c r="J128" s="170"/>
      <c r="K128" s="172">
        <v>1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157</v>
      </c>
      <c r="AU128" s="176" t="s">
        <v>105</v>
      </c>
      <c r="AV128" s="10" t="s">
        <v>105</v>
      </c>
      <c r="AW128" s="10" t="s">
        <v>35</v>
      </c>
      <c r="AX128" s="10" t="s">
        <v>78</v>
      </c>
      <c r="AY128" s="176" t="s">
        <v>149</v>
      </c>
    </row>
    <row r="129" spans="2:65" s="11" customFormat="1" ht="14.4" customHeight="1">
      <c r="B129" s="177"/>
      <c r="C129" s="178"/>
      <c r="D129" s="178"/>
      <c r="E129" s="179" t="s">
        <v>5</v>
      </c>
      <c r="F129" s="247" t="s">
        <v>160</v>
      </c>
      <c r="G129" s="248"/>
      <c r="H129" s="248"/>
      <c r="I129" s="248"/>
      <c r="J129" s="178"/>
      <c r="K129" s="180">
        <v>1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157</v>
      </c>
      <c r="AU129" s="184" t="s">
        <v>105</v>
      </c>
      <c r="AV129" s="11" t="s">
        <v>154</v>
      </c>
      <c r="AW129" s="11" t="s">
        <v>35</v>
      </c>
      <c r="AX129" s="11" t="s">
        <v>86</v>
      </c>
      <c r="AY129" s="184" t="s">
        <v>149</v>
      </c>
    </row>
    <row r="130" spans="2:65" s="1" customFormat="1" ht="14.4" customHeight="1">
      <c r="B130" s="133"/>
      <c r="C130" s="162" t="s">
        <v>154</v>
      </c>
      <c r="D130" s="162" t="s">
        <v>150</v>
      </c>
      <c r="E130" s="163" t="s">
        <v>409</v>
      </c>
      <c r="F130" s="249" t="s">
        <v>410</v>
      </c>
      <c r="G130" s="249"/>
      <c r="H130" s="249"/>
      <c r="I130" s="249"/>
      <c r="J130" s="164" t="s">
        <v>400</v>
      </c>
      <c r="K130" s="165">
        <v>1</v>
      </c>
      <c r="L130" s="250">
        <v>0</v>
      </c>
      <c r="M130" s="250"/>
      <c r="N130" s="251">
        <f>ROUND(L130*K130,2)</f>
        <v>0</v>
      </c>
      <c r="O130" s="251"/>
      <c r="P130" s="251"/>
      <c r="Q130" s="251"/>
      <c r="R130" s="136"/>
      <c r="T130" s="166" t="s">
        <v>5</v>
      </c>
      <c r="U130" s="45" t="s">
        <v>43</v>
      </c>
      <c r="V130" s="37"/>
      <c r="W130" s="167">
        <f>V130*K130</f>
        <v>0</v>
      </c>
      <c r="X130" s="167">
        <v>0</v>
      </c>
      <c r="Y130" s="167">
        <f>X130*K130</f>
        <v>0</v>
      </c>
      <c r="Z130" s="167">
        <v>0</v>
      </c>
      <c r="AA130" s="168">
        <f>Z130*K130</f>
        <v>0</v>
      </c>
      <c r="AR130" s="20" t="s">
        <v>401</v>
      </c>
      <c r="AT130" s="20" t="s">
        <v>150</v>
      </c>
      <c r="AU130" s="20" t="s">
        <v>105</v>
      </c>
      <c r="AY130" s="20" t="s">
        <v>149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0" t="s">
        <v>86</v>
      </c>
      <c r="BK130" s="107">
        <f>ROUND(L130*K130,2)</f>
        <v>0</v>
      </c>
      <c r="BL130" s="20" t="s">
        <v>401</v>
      </c>
      <c r="BM130" s="20" t="s">
        <v>411</v>
      </c>
    </row>
    <row r="131" spans="2:65" s="10" customFormat="1" ht="14.4" customHeight="1">
      <c r="B131" s="169"/>
      <c r="C131" s="170"/>
      <c r="D131" s="170"/>
      <c r="E131" s="171" t="s">
        <v>5</v>
      </c>
      <c r="F131" s="252" t="s">
        <v>86</v>
      </c>
      <c r="G131" s="253"/>
      <c r="H131" s="253"/>
      <c r="I131" s="253"/>
      <c r="J131" s="170"/>
      <c r="K131" s="172">
        <v>1</v>
      </c>
      <c r="L131" s="170"/>
      <c r="M131" s="170"/>
      <c r="N131" s="170"/>
      <c r="O131" s="170"/>
      <c r="P131" s="170"/>
      <c r="Q131" s="170"/>
      <c r="R131" s="173"/>
      <c r="T131" s="174"/>
      <c r="U131" s="170"/>
      <c r="V131" s="170"/>
      <c r="W131" s="170"/>
      <c r="X131" s="170"/>
      <c r="Y131" s="170"/>
      <c r="Z131" s="170"/>
      <c r="AA131" s="175"/>
      <c r="AT131" s="176" t="s">
        <v>157</v>
      </c>
      <c r="AU131" s="176" t="s">
        <v>105</v>
      </c>
      <c r="AV131" s="10" t="s">
        <v>105</v>
      </c>
      <c r="AW131" s="10" t="s">
        <v>35</v>
      </c>
      <c r="AX131" s="10" t="s">
        <v>78</v>
      </c>
      <c r="AY131" s="176" t="s">
        <v>149</v>
      </c>
    </row>
    <row r="132" spans="2:65" s="11" customFormat="1" ht="14.4" customHeight="1">
      <c r="B132" s="177"/>
      <c r="C132" s="178"/>
      <c r="D132" s="178"/>
      <c r="E132" s="179" t="s">
        <v>5</v>
      </c>
      <c r="F132" s="247" t="s">
        <v>160</v>
      </c>
      <c r="G132" s="248"/>
      <c r="H132" s="248"/>
      <c r="I132" s="248"/>
      <c r="J132" s="178"/>
      <c r="K132" s="180">
        <v>1</v>
      </c>
      <c r="L132" s="178"/>
      <c r="M132" s="178"/>
      <c r="N132" s="178"/>
      <c r="O132" s="178"/>
      <c r="P132" s="178"/>
      <c r="Q132" s="178"/>
      <c r="R132" s="181"/>
      <c r="T132" s="182"/>
      <c r="U132" s="178"/>
      <c r="V132" s="178"/>
      <c r="W132" s="178"/>
      <c r="X132" s="178"/>
      <c r="Y132" s="178"/>
      <c r="Z132" s="178"/>
      <c r="AA132" s="183"/>
      <c r="AT132" s="184" t="s">
        <v>157</v>
      </c>
      <c r="AU132" s="184" t="s">
        <v>105</v>
      </c>
      <c r="AV132" s="11" t="s">
        <v>154</v>
      </c>
      <c r="AW132" s="11" t="s">
        <v>35</v>
      </c>
      <c r="AX132" s="11" t="s">
        <v>86</v>
      </c>
      <c r="AY132" s="184" t="s">
        <v>149</v>
      </c>
    </row>
    <row r="133" spans="2:65" s="1" customFormat="1" ht="14.4" customHeight="1">
      <c r="B133" s="133"/>
      <c r="C133" s="162" t="s">
        <v>180</v>
      </c>
      <c r="D133" s="162" t="s">
        <v>150</v>
      </c>
      <c r="E133" s="163" t="s">
        <v>412</v>
      </c>
      <c r="F133" s="249" t="s">
        <v>413</v>
      </c>
      <c r="G133" s="249"/>
      <c r="H133" s="249"/>
      <c r="I133" s="249"/>
      <c r="J133" s="164" t="s">
        <v>400</v>
      </c>
      <c r="K133" s="165">
        <v>1</v>
      </c>
      <c r="L133" s="250">
        <v>0</v>
      </c>
      <c r="M133" s="250"/>
      <c r="N133" s="251">
        <f>ROUND(L133*K133,2)</f>
        <v>0</v>
      </c>
      <c r="O133" s="251"/>
      <c r="P133" s="251"/>
      <c r="Q133" s="251"/>
      <c r="R133" s="136"/>
      <c r="T133" s="166" t="s">
        <v>5</v>
      </c>
      <c r="U133" s="45" t="s">
        <v>43</v>
      </c>
      <c r="V133" s="37"/>
      <c r="W133" s="167">
        <f>V133*K133</f>
        <v>0</v>
      </c>
      <c r="X133" s="167">
        <v>0</v>
      </c>
      <c r="Y133" s="167">
        <f>X133*K133</f>
        <v>0</v>
      </c>
      <c r="Z133" s="167">
        <v>0</v>
      </c>
      <c r="AA133" s="168">
        <f>Z133*K133</f>
        <v>0</v>
      </c>
      <c r="AR133" s="20" t="s">
        <v>401</v>
      </c>
      <c r="AT133" s="20" t="s">
        <v>150</v>
      </c>
      <c r="AU133" s="20" t="s">
        <v>105</v>
      </c>
      <c r="AY133" s="20" t="s">
        <v>149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86</v>
      </c>
      <c r="BK133" s="107">
        <f>ROUND(L133*K133,2)</f>
        <v>0</v>
      </c>
      <c r="BL133" s="20" t="s">
        <v>401</v>
      </c>
      <c r="BM133" s="20" t="s">
        <v>414</v>
      </c>
    </row>
    <row r="134" spans="2:65" s="10" customFormat="1" ht="14.4" customHeight="1">
      <c r="B134" s="169"/>
      <c r="C134" s="170"/>
      <c r="D134" s="170"/>
      <c r="E134" s="171" t="s">
        <v>5</v>
      </c>
      <c r="F134" s="252" t="s">
        <v>86</v>
      </c>
      <c r="G134" s="253"/>
      <c r="H134" s="253"/>
      <c r="I134" s="253"/>
      <c r="J134" s="170"/>
      <c r="K134" s="172">
        <v>1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157</v>
      </c>
      <c r="AU134" s="176" t="s">
        <v>105</v>
      </c>
      <c r="AV134" s="10" t="s">
        <v>105</v>
      </c>
      <c r="AW134" s="10" t="s">
        <v>35</v>
      </c>
      <c r="AX134" s="10" t="s">
        <v>78</v>
      </c>
      <c r="AY134" s="176" t="s">
        <v>149</v>
      </c>
    </row>
    <row r="135" spans="2:65" s="11" customFormat="1" ht="14.4" customHeight="1">
      <c r="B135" s="177"/>
      <c r="C135" s="178"/>
      <c r="D135" s="178"/>
      <c r="E135" s="179" t="s">
        <v>5</v>
      </c>
      <c r="F135" s="247" t="s">
        <v>160</v>
      </c>
      <c r="G135" s="248"/>
      <c r="H135" s="248"/>
      <c r="I135" s="248"/>
      <c r="J135" s="178"/>
      <c r="K135" s="180">
        <v>1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157</v>
      </c>
      <c r="AU135" s="184" t="s">
        <v>105</v>
      </c>
      <c r="AV135" s="11" t="s">
        <v>154</v>
      </c>
      <c r="AW135" s="11" t="s">
        <v>35</v>
      </c>
      <c r="AX135" s="11" t="s">
        <v>86</v>
      </c>
      <c r="AY135" s="184" t="s">
        <v>149</v>
      </c>
    </row>
    <row r="136" spans="2:65" s="9" customFormat="1" ht="29.85" customHeight="1">
      <c r="B136" s="151"/>
      <c r="C136" s="152"/>
      <c r="D136" s="161" t="s">
        <v>397</v>
      </c>
      <c r="E136" s="161"/>
      <c r="F136" s="161"/>
      <c r="G136" s="161"/>
      <c r="H136" s="161"/>
      <c r="I136" s="161"/>
      <c r="J136" s="161"/>
      <c r="K136" s="161"/>
      <c r="L136" s="161"/>
      <c r="M136" s="161"/>
      <c r="N136" s="239">
        <f>BK136</f>
        <v>0</v>
      </c>
      <c r="O136" s="240"/>
      <c r="P136" s="240"/>
      <c r="Q136" s="240"/>
      <c r="R136" s="154"/>
      <c r="T136" s="155"/>
      <c r="U136" s="152"/>
      <c r="V136" s="152"/>
      <c r="W136" s="156">
        <f>SUM(W137:W142)</f>
        <v>0</v>
      </c>
      <c r="X136" s="152"/>
      <c r="Y136" s="156">
        <f>SUM(Y137:Y142)</f>
        <v>0</v>
      </c>
      <c r="Z136" s="152"/>
      <c r="AA136" s="157">
        <f>SUM(AA137:AA142)</f>
        <v>0</v>
      </c>
      <c r="AR136" s="158" t="s">
        <v>180</v>
      </c>
      <c r="AT136" s="159" t="s">
        <v>77</v>
      </c>
      <c r="AU136" s="159" t="s">
        <v>86</v>
      </c>
      <c r="AY136" s="158" t="s">
        <v>149</v>
      </c>
      <c r="BK136" s="160">
        <f>SUM(BK137:BK142)</f>
        <v>0</v>
      </c>
    </row>
    <row r="137" spans="2:65" s="1" customFormat="1" ht="14.4" customHeight="1">
      <c r="B137" s="133"/>
      <c r="C137" s="162" t="s">
        <v>184</v>
      </c>
      <c r="D137" s="162" t="s">
        <v>150</v>
      </c>
      <c r="E137" s="163" t="s">
        <v>415</v>
      </c>
      <c r="F137" s="249" t="s">
        <v>416</v>
      </c>
      <c r="G137" s="249"/>
      <c r="H137" s="249"/>
      <c r="I137" s="249"/>
      <c r="J137" s="164" t="s">
        <v>400</v>
      </c>
      <c r="K137" s="165">
        <v>1</v>
      </c>
      <c r="L137" s="250">
        <v>0</v>
      </c>
      <c r="M137" s="250"/>
      <c r="N137" s="251">
        <f>ROUND(L137*K137,2)</f>
        <v>0</v>
      </c>
      <c r="O137" s="251"/>
      <c r="P137" s="251"/>
      <c r="Q137" s="251"/>
      <c r="R137" s="136"/>
      <c r="T137" s="166" t="s">
        <v>5</v>
      </c>
      <c r="U137" s="45" t="s">
        <v>43</v>
      </c>
      <c r="V137" s="37"/>
      <c r="W137" s="167">
        <f>V137*K137</f>
        <v>0</v>
      </c>
      <c r="X137" s="167">
        <v>0</v>
      </c>
      <c r="Y137" s="167">
        <f>X137*K137</f>
        <v>0</v>
      </c>
      <c r="Z137" s="167">
        <v>0</v>
      </c>
      <c r="AA137" s="168">
        <f>Z137*K137</f>
        <v>0</v>
      </c>
      <c r="AR137" s="20" t="s">
        <v>401</v>
      </c>
      <c r="AT137" s="20" t="s">
        <v>150</v>
      </c>
      <c r="AU137" s="20" t="s">
        <v>105</v>
      </c>
      <c r="AY137" s="20" t="s">
        <v>149</v>
      </c>
      <c r="BE137" s="107">
        <f>IF(U137="základní",N137,0)</f>
        <v>0</v>
      </c>
      <c r="BF137" s="107">
        <f>IF(U137="snížená",N137,0)</f>
        <v>0</v>
      </c>
      <c r="BG137" s="107">
        <f>IF(U137="zákl. přenesená",N137,0)</f>
        <v>0</v>
      </c>
      <c r="BH137" s="107">
        <f>IF(U137="sníž. přenesená",N137,0)</f>
        <v>0</v>
      </c>
      <c r="BI137" s="107">
        <f>IF(U137="nulová",N137,0)</f>
        <v>0</v>
      </c>
      <c r="BJ137" s="20" t="s">
        <v>86</v>
      </c>
      <c r="BK137" s="107">
        <f>ROUND(L137*K137,2)</f>
        <v>0</v>
      </c>
      <c r="BL137" s="20" t="s">
        <v>401</v>
      </c>
      <c r="BM137" s="20" t="s">
        <v>417</v>
      </c>
    </row>
    <row r="138" spans="2:65" s="10" customFormat="1" ht="14.4" customHeight="1">
      <c r="B138" s="169"/>
      <c r="C138" s="170"/>
      <c r="D138" s="170"/>
      <c r="E138" s="171" t="s">
        <v>5</v>
      </c>
      <c r="F138" s="252" t="s">
        <v>86</v>
      </c>
      <c r="G138" s="253"/>
      <c r="H138" s="253"/>
      <c r="I138" s="253"/>
      <c r="J138" s="170"/>
      <c r="K138" s="172">
        <v>1</v>
      </c>
      <c r="L138" s="170"/>
      <c r="M138" s="170"/>
      <c r="N138" s="170"/>
      <c r="O138" s="170"/>
      <c r="P138" s="170"/>
      <c r="Q138" s="170"/>
      <c r="R138" s="173"/>
      <c r="T138" s="174"/>
      <c r="U138" s="170"/>
      <c r="V138" s="170"/>
      <c r="W138" s="170"/>
      <c r="X138" s="170"/>
      <c r="Y138" s="170"/>
      <c r="Z138" s="170"/>
      <c r="AA138" s="175"/>
      <c r="AT138" s="176" t="s">
        <v>157</v>
      </c>
      <c r="AU138" s="176" t="s">
        <v>105</v>
      </c>
      <c r="AV138" s="10" t="s">
        <v>105</v>
      </c>
      <c r="AW138" s="10" t="s">
        <v>35</v>
      </c>
      <c r="AX138" s="10" t="s">
        <v>78</v>
      </c>
      <c r="AY138" s="176" t="s">
        <v>149</v>
      </c>
    </row>
    <row r="139" spans="2:65" s="11" customFormat="1" ht="14.4" customHeight="1">
      <c r="B139" s="177"/>
      <c r="C139" s="178"/>
      <c r="D139" s="178"/>
      <c r="E139" s="179" t="s">
        <v>5</v>
      </c>
      <c r="F139" s="247" t="s">
        <v>160</v>
      </c>
      <c r="G139" s="248"/>
      <c r="H139" s="248"/>
      <c r="I139" s="248"/>
      <c r="J139" s="178"/>
      <c r="K139" s="180">
        <v>1</v>
      </c>
      <c r="L139" s="178"/>
      <c r="M139" s="178"/>
      <c r="N139" s="178"/>
      <c r="O139" s="178"/>
      <c r="P139" s="178"/>
      <c r="Q139" s="178"/>
      <c r="R139" s="181"/>
      <c r="T139" s="182"/>
      <c r="U139" s="178"/>
      <c r="V139" s="178"/>
      <c r="W139" s="178"/>
      <c r="X139" s="178"/>
      <c r="Y139" s="178"/>
      <c r="Z139" s="178"/>
      <c r="AA139" s="183"/>
      <c r="AT139" s="184" t="s">
        <v>157</v>
      </c>
      <c r="AU139" s="184" t="s">
        <v>105</v>
      </c>
      <c r="AV139" s="11" t="s">
        <v>154</v>
      </c>
      <c r="AW139" s="11" t="s">
        <v>35</v>
      </c>
      <c r="AX139" s="11" t="s">
        <v>86</v>
      </c>
      <c r="AY139" s="184" t="s">
        <v>149</v>
      </c>
    </row>
    <row r="140" spans="2:65" s="1" customFormat="1" ht="22.8" customHeight="1">
      <c r="B140" s="133"/>
      <c r="C140" s="162" t="s">
        <v>190</v>
      </c>
      <c r="D140" s="162" t="s">
        <v>150</v>
      </c>
      <c r="E140" s="163" t="s">
        <v>418</v>
      </c>
      <c r="F140" s="249" t="s">
        <v>419</v>
      </c>
      <c r="G140" s="249"/>
      <c r="H140" s="249"/>
      <c r="I140" s="249"/>
      <c r="J140" s="164" t="s">
        <v>400</v>
      </c>
      <c r="K140" s="165">
        <v>1</v>
      </c>
      <c r="L140" s="250">
        <v>0</v>
      </c>
      <c r="M140" s="250"/>
      <c r="N140" s="251">
        <f>ROUND(L140*K140,2)</f>
        <v>0</v>
      </c>
      <c r="O140" s="251"/>
      <c r="P140" s="251"/>
      <c r="Q140" s="251"/>
      <c r="R140" s="136"/>
      <c r="T140" s="166" t="s">
        <v>5</v>
      </c>
      <c r="U140" s="45" t="s">
        <v>43</v>
      </c>
      <c r="V140" s="37"/>
      <c r="W140" s="167">
        <f>V140*K140</f>
        <v>0</v>
      </c>
      <c r="X140" s="167">
        <v>0</v>
      </c>
      <c r="Y140" s="167">
        <f>X140*K140</f>
        <v>0</v>
      </c>
      <c r="Z140" s="167">
        <v>0</v>
      </c>
      <c r="AA140" s="168">
        <f>Z140*K140</f>
        <v>0</v>
      </c>
      <c r="AR140" s="20" t="s">
        <v>401</v>
      </c>
      <c r="AT140" s="20" t="s">
        <v>150</v>
      </c>
      <c r="AU140" s="20" t="s">
        <v>105</v>
      </c>
      <c r="AY140" s="20" t="s">
        <v>149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0" t="s">
        <v>86</v>
      </c>
      <c r="BK140" s="107">
        <f>ROUND(L140*K140,2)</f>
        <v>0</v>
      </c>
      <c r="BL140" s="20" t="s">
        <v>401</v>
      </c>
      <c r="BM140" s="20" t="s">
        <v>420</v>
      </c>
    </row>
    <row r="141" spans="2:65" s="10" customFormat="1" ht="14.4" customHeight="1">
      <c r="B141" s="169"/>
      <c r="C141" s="170"/>
      <c r="D141" s="170"/>
      <c r="E141" s="171" t="s">
        <v>5</v>
      </c>
      <c r="F141" s="252" t="s">
        <v>86</v>
      </c>
      <c r="G141" s="253"/>
      <c r="H141" s="253"/>
      <c r="I141" s="253"/>
      <c r="J141" s="170"/>
      <c r="K141" s="172">
        <v>1</v>
      </c>
      <c r="L141" s="170"/>
      <c r="M141" s="170"/>
      <c r="N141" s="170"/>
      <c r="O141" s="170"/>
      <c r="P141" s="170"/>
      <c r="Q141" s="170"/>
      <c r="R141" s="173"/>
      <c r="T141" s="174"/>
      <c r="U141" s="170"/>
      <c r="V141" s="170"/>
      <c r="W141" s="170"/>
      <c r="X141" s="170"/>
      <c r="Y141" s="170"/>
      <c r="Z141" s="170"/>
      <c r="AA141" s="175"/>
      <c r="AT141" s="176" t="s">
        <v>157</v>
      </c>
      <c r="AU141" s="176" t="s">
        <v>105</v>
      </c>
      <c r="AV141" s="10" t="s">
        <v>105</v>
      </c>
      <c r="AW141" s="10" t="s">
        <v>35</v>
      </c>
      <c r="AX141" s="10" t="s">
        <v>78</v>
      </c>
      <c r="AY141" s="176" t="s">
        <v>149</v>
      </c>
    </row>
    <row r="142" spans="2:65" s="11" customFormat="1" ht="14.4" customHeight="1">
      <c r="B142" s="177"/>
      <c r="C142" s="178"/>
      <c r="D142" s="178"/>
      <c r="E142" s="179" t="s">
        <v>5</v>
      </c>
      <c r="F142" s="247" t="s">
        <v>160</v>
      </c>
      <c r="G142" s="248"/>
      <c r="H142" s="248"/>
      <c r="I142" s="248"/>
      <c r="J142" s="178"/>
      <c r="K142" s="180">
        <v>1</v>
      </c>
      <c r="L142" s="178"/>
      <c r="M142" s="178"/>
      <c r="N142" s="178"/>
      <c r="O142" s="178"/>
      <c r="P142" s="178"/>
      <c r="Q142" s="178"/>
      <c r="R142" s="181"/>
      <c r="T142" s="182"/>
      <c r="U142" s="178"/>
      <c r="V142" s="178"/>
      <c r="W142" s="178"/>
      <c r="X142" s="178"/>
      <c r="Y142" s="178"/>
      <c r="Z142" s="178"/>
      <c r="AA142" s="183"/>
      <c r="AT142" s="184" t="s">
        <v>157</v>
      </c>
      <c r="AU142" s="184" t="s">
        <v>105</v>
      </c>
      <c r="AV142" s="11" t="s">
        <v>154</v>
      </c>
      <c r="AW142" s="11" t="s">
        <v>35</v>
      </c>
      <c r="AX142" s="11" t="s">
        <v>86</v>
      </c>
      <c r="AY142" s="184" t="s">
        <v>149</v>
      </c>
    </row>
    <row r="143" spans="2:65" s="1" customFormat="1" ht="49.95" customHeight="1">
      <c r="B143" s="36"/>
      <c r="C143" s="37"/>
      <c r="D143" s="153" t="s">
        <v>392</v>
      </c>
      <c r="E143" s="37"/>
      <c r="F143" s="37"/>
      <c r="G143" s="37"/>
      <c r="H143" s="37"/>
      <c r="I143" s="37"/>
      <c r="J143" s="37"/>
      <c r="K143" s="37"/>
      <c r="L143" s="37"/>
      <c r="M143" s="37"/>
      <c r="N143" s="243">
        <f>BK143</f>
        <v>0</v>
      </c>
      <c r="O143" s="244"/>
      <c r="P143" s="244"/>
      <c r="Q143" s="244"/>
      <c r="R143" s="38"/>
      <c r="T143" s="190"/>
      <c r="U143" s="57"/>
      <c r="V143" s="57"/>
      <c r="W143" s="57"/>
      <c r="X143" s="57"/>
      <c r="Y143" s="57"/>
      <c r="Z143" s="57"/>
      <c r="AA143" s="59"/>
      <c r="AT143" s="20" t="s">
        <v>77</v>
      </c>
      <c r="AU143" s="20" t="s">
        <v>78</v>
      </c>
      <c r="AY143" s="20" t="s">
        <v>393</v>
      </c>
      <c r="BK143" s="107">
        <v>0</v>
      </c>
    </row>
    <row r="144" spans="2:65" s="1" customFormat="1" ht="6.9" customHeight="1"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2"/>
    </row>
  </sheetData>
  <mergeCells count="10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31:I131"/>
    <mergeCell ref="F132:I132"/>
    <mergeCell ref="F133:I133"/>
    <mergeCell ref="L133:M133"/>
    <mergeCell ref="N133:Q133"/>
    <mergeCell ref="F122:I122"/>
    <mergeCell ref="F123:I123"/>
    <mergeCell ref="F124:I124"/>
    <mergeCell ref="L124:M124"/>
    <mergeCell ref="N124:Q124"/>
    <mergeCell ref="F125:I125"/>
    <mergeCell ref="F126:I126"/>
    <mergeCell ref="F127:I127"/>
    <mergeCell ref="L127:M127"/>
    <mergeCell ref="N127:Q127"/>
    <mergeCell ref="F141:I141"/>
    <mergeCell ref="F142:I142"/>
    <mergeCell ref="N118:Q118"/>
    <mergeCell ref="N119:Q119"/>
    <mergeCell ref="N120:Q120"/>
    <mergeCell ref="N136:Q136"/>
    <mergeCell ref="N143:Q143"/>
    <mergeCell ref="H1:K1"/>
    <mergeCell ref="S2:AC2"/>
    <mergeCell ref="F134:I134"/>
    <mergeCell ref="F135:I135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28:I128"/>
    <mergeCell ref="F129:I129"/>
    <mergeCell ref="F130:I130"/>
    <mergeCell ref="L130:M130"/>
    <mergeCell ref="N130:Q130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rintOptions horizontalCentered="1"/>
  <pageMargins left="0.59055118110236227" right="0.59055118110236227" top="0.51181102362204722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Přípravné, bourac...</vt:lpstr>
      <vt:lpstr>VON - Vedlejší a ostatní ...</vt:lpstr>
      <vt:lpstr>'Rekapitulace stavby'!Názvy_tisku</vt:lpstr>
      <vt:lpstr>'SO 01 - Přípravné, bourac...'!Názvy_tisku</vt:lpstr>
      <vt:lpstr>'VON - Vedlejší a ostatní ...'!Názvy_tisku</vt:lpstr>
      <vt:lpstr>'Rekapitulace stavby'!Oblast_tisku</vt:lpstr>
      <vt:lpstr>'SO 01 - Přípravné, bourac...'!Oblast_tisku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Pavel</cp:lastModifiedBy>
  <cp:lastPrinted>2018-06-05T06:33:46Z</cp:lastPrinted>
  <dcterms:created xsi:type="dcterms:W3CDTF">2018-06-05T06:30:49Z</dcterms:created>
  <dcterms:modified xsi:type="dcterms:W3CDTF">2018-06-05T06:35:33Z</dcterms:modified>
</cp:coreProperties>
</file>